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axim\Desktop\PhD\core phd research work\my publications\EDD paper 2 (work in progress)\"/>
    </mc:Choice>
  </mc:AlternateContent>
  <xr:revisionPtr revIDLastSave="0" documentId="13_ncr:1_{8EA6E44A-FF29-41FF-88B6-78A5E9278B77}" xr6:coauthVersionLast="40" xr6:coauthVersionMax="40" xr10:uidLastSave="{00000000-0000-0000-0000-000000000000}"/>
  <bookViews>
    <workbookView xWindow="0" yWindow="0" windowWidth="19200" windowHeight="6940" activeTab="5" xr2:uid="{00000000-000D-0000-FFFF-FFFF00000000}"/>
  </bookViews>
  <sheets>
    <sheet name="Database" sheetId="1" r:id="rId1"/>
    <sheet name="Sheet2" sheetId="5" state="hidden" r:id="rId2"/>
    <sheet name="Sheet1" sheetId="6" state="hidden" r:id="rId3"/>
    <sheet name="Sheet3" sheetId="7" state="hidden" r:id="rId4"/>
    <sheet name="Variables" sheetId="2" r:id="rId5"/>
    <sheet name="Raw data with source"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31" i="7" l="1"/>
  <c r="AW18" i="7"/>
  <c r="AW15" i="7"/>
  <c r="AV14" i="7"/>
  <c r="AU20" i="7"/>
  <c r="AT29" i="7"/>
  <c r="AS23" i="7"/>
  <c r="AR18" i="7"/>
  <c r="AR17" i="7"/>
  <c r="AQ35" i="7"/>
  <c r="AP16" i="7"/>
  <c r="AP14" i="7"/>
  <c r="AO11" i="7"/>
  <c r="AN14" i="7"/>
  <c r="AN11" i="7"/>
  <c r="AM59" i="7"/>
  <c r="AL21" i="7"/>
  <c r="AL19" i="7"/>
  <c r="AK6" i="7"/>
  <c r="AI11" i="7"/>
  <c r="AJ6" i="7"/>
  <c r="AI8" i="7"/>
  <c r="AH12" i="7"/>
  <c r="AH6" i="7"/>
  <c r="AF15" i="7"/>
  <c r="AG11" i="7"/>
  <c r="AD14" i="7"/>
  <c r="AF12" i="7"/>
  <c r="AE6" i="7"/>
  <c r="AD10" i="7"/>
  <c r="AC13" i="7" l="1"/>
  <c r="AC11" i="7"/>
  <c r="AB54" i="7"/>
  <c r="AA23" i="7"/>
  <c r="Y26" i="7"/>
  <c r="Y17" i="7" l="1"/>
  <c r="X35" i="7"/>
  <c r="Y24" i="7" s="1"/>
  <c r="W21" i="7"/>
  <c r="W20" i="7"/>
  <c r="V15" i="7"/>
  <c r="T55" i="7"/>
  <c r="S44" i="7"/>
  <c r="Q36" i="7"/>
  <c r="P47" i="7"/>
  <c r="O41" i="7" l="1"/>
  <c r="N39" i="7"/>
  <c r="M63" i="7"/>
  <c r="J4" i="7"/>
  <c r="G19" i="7"/>
  <c r="F13" i="7"/>
  <c r="D34" i="7"/>
  <c r="H7" i="6" l="1"/>
  <c r="G7" i="6"/>
  <c r="H328" i="3" l="1"/>
  <c r="I328" i="3"/>
  <c r="F328" i="3"/>
  <c r="G328" i="3"/>
  <c r="D328" i="3"/>
  <c r="E328" i="3"/>
  <c r="C328" i="3"/>
  <c r="C312" i="3"/>
  <c r="F637" i="3" l="1"/>
  <c r="F621" i="3"/>
  <c r="F605" i="3"/>
  <c r="F589" i="3"/>
  <c r="D637" i="3"/>
  <c r="E637" i="3"/>
  <c r="C637" i="3"/>
  <c r="D621" i="3"/>
  <c r="E621" i="3"/>
  <c r="C621" i="3"/>
  <c r="D605" i="3"/>
  <c r="E605" i="3"/>
  <c r="C605" i="3"/>
  <c r="D589" i="3"/>
  <c r="E589" i="3"/>
  <c r="C589" i="3"/>
  <c r="J149" i="1" l="1"/>
  <c r="A250" i="3" l="1"/>
  <c r="B231" i="3"/>
  <c r="K154" i="3"/>
  <c r="C148" i="3"/>
  <c r="B148" i="3"/>
  <c r="B557" i="3" l="1"/>
  <c r="C557" i="3"/>
  <c r="F557" i="3"/>
  <c r="E557" i="3"/>
  <c r="E526" i="3" l="1"/>
  <c r="D526" i="3"/>
  <c r="C526" i="3"/>
  <c r="B526" i="3"/>
  <c r="E43" i="3"/>
  <c r="D43" i="3"/>
  <c r="D515" i="3"/>
  <c r="B515" i="3"/>
  <c r="F464" i="3" l="1"/>
  <c r="F457" i="3"/>
  <c r="D464" i="3"/>
  <c r="D457" i="3"/>
  <c r="E422" i="3"/>
  <c r="E423" i="3" s="1"/>
  <c r="C422" i="3"/>
  <c r="C423" i="3" s="1"/>
  <c r="B464" i="3"/>
  <c r="B457" i="3"/>
  <c r="F422" i="3"/>
  <c r="F423" i="3" s="1"/>
  <c r="G422" i="3"/>
  <c r="G423" i="3" s="1"/>
  <c r="H422" i="3"/>
  <c r="H423" i="3" s="1"/>
  <c r="D422" i="3"/>
  <c r="D423" i="3" s="1"/>
  <c r="C401" i="3"/>
  <c r="F401" i="3"/>
  <c r="G401" i="3"/>
  <c r="H401" i="3"/>
  <c r="E401" i="3"/>
  <c r="D401" i="3"/>
  <c r="E444" i="3" l="1"/>
  <c r="E443" i="3"/>
  <c r="E442" i="3"/>
  <c r="E441" i="3"/>
  <c r="D444" i="3"/>
  <c r="D443" i="3"/>
  <c r="D442" i="3"/>
  <c r="D441" i="3"/>
  <c r="B432" i="3"/>
  <c r="E373" i="3" l="1"/>
  <c r="E369" i="3"/>
  <c r="E368" i="3"/>
  <c r="D373" i="3"/>
  <c r="D369" i="3"/>
  <c r="D368" i="3"/>
  <c r="C373" i="3"/>
  <c r="C369" i="3"/>
  <c r="C368" i="3"/>
  <c r="B373" i="3"/>
  <c r="B369" i="3"/>
  <c r="B368" i="3"/>
  <c r="G293" i="3" l="1"/>
  <c r="G292" i="3"/>
  <c r="D293" i="3"/>
  <c r="D292" i="3"/>
  <c r="D289" i="3"/>
  <c r="F289" i="3" s="1"/>
  <c r="D288" i="3"/>
  <c r="F288" i="3" s="1"/>
  <c r="D284" i="3"/>
  <c r="D283" i="3"/>
  <c r="D277" i="3"/>
  <c r="D276" i="3"/>
  <c r="D273" i="3"/>
  <c r="D272" i="3"/>
  <c r="D268" i="3"/>
  <c r="D267" i="3"/>
  <c r="D260" i="3"/>
  <c r="D259" i="3"/>
  <c r="D255" i="3"/>
  <c r="D254" i="3"/>
  <c r="H292" i="3" l="1"/>
  <c r="H293" i="3"/>
  <c r="G219" i="3"/>
  <c r="C121" i="3" l="1"/>
  <c r="D121" i="3"/>
  <c r="E121" i="3"/>
  <c r="B121" i="3"/>
  <c r="C111" i="3"/>
  <c r="D111" i="3"/>
  <c r="E111" i="3"/>
  <c r="B111" i="3"/>
  <c r="J97" i="3"/>
  <c r="F97" i="3"/>
  <c r="V123" i="3" l="1"/>
  <c r="U123" i="3"/>
  <c r="T123" i="3" l="1"/>
  <c r="S123" i="3"/>
  <c r="G43" i="3" l="1"/>
  <c r="F43" i="3"/>
  <c r="P30" i="3" l="1"/>
  <c r="O30" i="3"/>
  <c r="M27" i="3" l="1"/>
  <c r="L27" i="3"/>
  <c r="I35" i="3" l="1"/>
  <c r="H35" i="3"/>
  <c r="G35" i="3"/>
  <c r="E35" i="3"/>
  <c r="R16" i="3" l="1"/>
  <c r="P17" i="3"/>
  <c r="Q6" i="3" l="1"/>
  <c r="Q5" i="3"/>
  <c r="Q3" i="3"/>
  <c r="Q2" i="3"/>
  <c r="Q7" i="3" s="1"/>
  <c r="L7" i="3" l="1"/>
  <c r="J64" i="3"/>
  <c r="F16" i="3" l="1"/>
  <c r="B10" i="3"/>
  <c r="E3" i="3"/>
  <c r="C7" i="3"/>
  <c r="B7" i="3"/>
  <c r="B3" i="3"/>
  <c r="C3" i="3" s="1"/>
</calcChain>
</file>

<file path=xl/sharedStrings.xml><?xml version="1.0" encoding="utf-8"?>
<sst xmlns="http://schemas.openxmlformats.org/spreadsheetml/2006/main" count="664" uniqueCount="364">
  <si>
    <t>Source</t>
  </si>
  <si>
    <t>Country</t>
  </si>
  <si>
    <t>Model</t>
  </si>
  <si>
    <t>Model type</t>
  </si>
  <si>
    <t>Tax</t>
  </si>
  <si>
    <t>Recycling</t>
  </si>
  <si>
    <t>time period</t>
  </si>
  <si>
    <t>CO2 emissions</t>
  </si>
  <si>
    <t>Employment</t>
  </si>
  <si>
    <t xml:space="preserve">Country </t>
  </si>
  <si>
    <t>European Country</t>
  </si>
  <si>
    <t>Rest of the world</t>
  </si>
  <si>
    <t>GE: general equilibrium model.</t>
  </si>
  <si>
    <t>M: macroeconomic model.</t>
  </si>
  <si>
    <t>IO: input/output model.</t>
  </si>
  <si>
    <t>PE: partial equilibrium model.</t>
  </si>
  <si>
    <t>Engin.: enginereeing model</t>
  </si>
  <si>
    <t xml:space="preserve">Recycling </t>
  </si>
  <si>
    <t>SSC: social security contributions.</t>
  </si>
  <si>
    <t>LSTH: lump-sum transfer to households/industries.</t>
  </si>
  <si>
    <t>PIT: personal income tax.</t>
  </si>
  <si>
    <t>VAT: value added tax.</t>
  </si>
  <si>
    <t>Time period</t>
  </si>
  <si>
    <t>Short term (less than 10 years)</t>
  </si>
  <si>
    <t>Long term (more than 10 years)</t>
  </si>
  <si>
    <t>Tax type</t>
  </si>
  <si>
    <t>CO2: tax based on the emission of CO2 gasses.</t>
  </si>
  <si>
    <t>EC tax: tax proposed by the European Community.</t>
  </si>
  <si>
    <t>Energy: tax based on the use of energy products.</t>
  </si>
  <si>
    <t>Other: comprises other types of tax (mixed taxes, tax on fossil fuels</t>
  </si>
  <si>
    <t>and electricity, fossil or Btu tax, tax on fossil fuels and electricity,</t>
  </si>
  <si>
    <t>escalator).</t>
  </si>
  <si>
    <t>DIW</t>
  </si>
  <si>
    <t>Bach et al., 1994</t>
  </si>
  <si>
    <t>Remarks</t>
  </si>
  <si>
    <t>INTIMO</t>
  </si>
  <si>
    <t>Bardazzi, 1996</t>
  </si>
  <si>
    <t>Barker et al., 1993</t>
  </si>
  <si>
    <t>HERMES/MIDAS/DRI</t>
  </si>
  <si>
    <t>Number of simulations</t>
  </si>
  <si>
    <t>Barker and Ko¨hler, 1998</t>
  </si>
  <si>
    <t>E3ME</t>
  </si>
  <si>
    <t>Carraro et al., 1995</t>
  </si>
  <si>
    <t>WARM</t>
  </si>
  <si>
    <t>Holmlund and  Kolm, 2000</t>
  </si>
  <si>
    <t>None</t>
  </si>
  <si>
    <t>Jansen and Klaassen, 2000</t>
  </si>
  <si>
    <t>GEM-E3</t>
  </si>
  <si>
    <t>Gem e3</t>
  </si>
  <si>
    <t>HERMES</t>
  </si>
  <si>
    <t xml:space="preserve">Kemfert and Welsch, 2000
</t>
  </si>
  <si>
    <t>LEAN-TMC</t>
  </si>
  <si>
    <t>Mabey and Nixon 1997</t>
  </si>
  <si>
    <t>(Average of 3 simulations)</t>
  </si>
  <si>
    <t>EGEM;SLEEC; EGEME; EGEMX</t>
  </si>
  <si>
    <t>de Mooij and Bovenberg 1998</t>
  </si>
  <si>
    <t xml:space="preserve">Mobile capital; Fixed capital </t>
  </si>
  <si>
    <t>(average of 6 simulations)</t>
  </si>
  <si>
    <t xml:space="preserve">Dynamic general equilibrium model of Italy </t>
  </si>
  <si>
    <t>(Roson 2003)</t>
  </si>
  <si>
    <t>CT:Capital Tax</t>
  </si>
  <si>
    <t>(average of 10 periods)</t>
  </si>
  <si>
    <t>Pereira 2014</t>
  </si>
  <si>
    <t>DGEP</t>
  </si>
  <si>
    <t>(average of 4 simulations)</t>
  </si>
  <si>
    <t>Kilimani 2014</t>
  </si>
  <si>
    <t>UgAGE</t>
  </si>
  <si>
    <t>(average of 2 simulations)</t>
  </si>
  <si>
    <t>Bach et al 2002</t>
  </si>
  <si>
    <t>LEAN</t>
  </si>
  <si>
    <t>PENTA-RHEI</t>
  </si>
  <si>
    <t>(average of 11 years)</t>
  </si>
  <si>
    <t>Pollitt 2014</t>
  </si>
  <si>
    <t>E3MG</t>
  </si>
  <si>
    <t>pollitt 2014</t>
  </si>
  <si>
    <t>(average of 9 simulations)</t>
  </si>
  <si>
    <t>Bosello &amp; Carraro 2001</t>
  </si>
  <si>
    <t>Short run</t>
  </si>
  <si>
    <t>long run</t>
  </si>
  <si>
    <t>(average of 4 simulations of 15 EU countries)</t>
  </si>
  <si>
    <t xml:space="preserve">Bosello 2001 </t>
  </si>
  <si>
    <t>Long run</t>
  </si>
  <si>
    <t>Conrad &amp; Löschel 2005</t>
  </si>
  <si>
    <t>Manresa &amp; Sancho 2005</t>
  </si>
  <si>
    <t>Static general equilibrium model of Spain</t>
  </si>
  <si>
    <t xml:space="preserve">Rigid model is excluded because it keeps labour supply completely inelastic. </t>
  </si>
  <si>
    <t>Average</t>
  </si>
  <si>
    <t>(a) 10% ecotax</t>
  </si>
  <si>
    <t>(b) 15% energy tax</t>
  </si>
  <si>
    <t>(a)+(b)</t>
  </si>
  <si>
    <t>Source: page 1582 table 4-5</t>
  </si>
  <si>
    <t>Employment growth scenraio 1</t>
  </si>
  <si>
    <t>Employment growth scenario 2</t>
  </si>
  <si>
    <t>Emissions reduction scenraio 1</t>
  </si>
  <si>
    <t>Emissions reduction scenraio 2</t>
  </si>
  <si>
    <t>André, Cardenete &amp; Velázquez 2005</t>
  </si>
  <si>
    <t>Source: Table 1 and Table 2, Page 386-387</t>
  </si>
  <si>
    <t>C02 tax</t>
  </si>
  <si>
    <t>Employment SSC recycle</t>
  </si>
  <si>
    <t>Emissions SSC recycle</t>
  </si>
  <si>
    <t>Employment PIT recycle</t>
  </si>
  <si>
    <t>Emissions PIT recycle</t>
  </si>
  <si>
    <t>SO2 Tax</t>
  </si>
  <si>
    <t>Saveyn, Van Regemorter &amp; Ciscar 2011</t>
  </si>
  <si>
    <t>Source: Page S38, table: 4 (option D)</t>
  </si>
  <si>
    <t>Low pledge</t>
  </si>
  <si>
    <t>mixed pledge</t>
  </si>
  <si>
    <t>high pledge</t>
  </si>
  <si>
    <t>(average of 3 simulations)</t>
  </si>
  <si>
    <t>LEAN_2000</t>
  </si>
  <si>
    <t>Welsch &amp; Ehrenheim 2004</t>
  </si>
  <si>
    <t>Source: Figure 1 of page 208 and table 8 of page 209</t>
  </si>
  <si>
    <t>Year</t>
  </si>
  <si>
    <t xml:space="preserve">Employment </t>
  </si>
  <si>
    <t>Bossier &amp; Bréchet 1995</t>
  </si>
  <si>
    <t>Source: Page 794, table 6</t>
  </si>
  <si>
    <t>Time</t>
  </si>
  <si>
    <t>Felder &amp; Van Nieuwkoop 1996</t>
  </si>
  <si>
    <t>Static general equilibrium model of Switzerland</t>
  </si>
  <si>
    <t>LSTH</t>
  </si>
  <si>
    <t>SSC</t>
  </si>
  <si>
    <t>Sim 1</t>
  </si>
  <si>
    <t>Sim2</t>
  </si>
  <si>
    <t>Sim3</t>
  </si>
  <si>
    <t>Sim4</t>
  </si>
  <si>
    <t>Sim5</t>
  </si>
  <si>
    <t>Sim6</t>
  </si>
  <si>
    <t>CO2 reduction</t>
  </si>
  <si>
    <t>(average of 2 simulation)</t>
  </si>
  <si>
    <t>Vandyck &amp; Van Regemorter 2014)</t>
  </si>
  <si>
    <t>Dynamic regional CGE model of Belgium, based on GEM-E3</t>
  </si>
  <si>
    <t>Source: Page 195, table 4</t>
  </si>
  <si>
    <t>Transfer scenario</t>
  </si>
  <si>
    <t>SSC Scenario</t>
  </si>
  <si>
    <t>CO2 emission</t>
  </si>
  <si>
    <t>Markandya, González-Eguino &amp; Escapa 2013</t>
  </si>
  <si>
    <t>Source: Page S112, table 4</t>
  </si>
  <si>
    <t>CT</t>
  </si>
  <si>
    <t>Employment (official)</t>
  </si>
  <si>
    <t>Ciaschini et al. 2012</t>
  </si>
  <si>
    <t>Static bi-regional CGE model of Italy</t>
  </si>
  <si>
    <t>Others</t>
  </si>
  <si>
    <t>(Italian regional tax on activities IRAP)</t>
  </si>
  <si>
    <t>(aggregate of 2 regions)</t>
  </si>
  <si>
    <t>Source: Page 280, table 5; page 281, table 6</t>
  </si>
  <si>
    <t>CO2 emissions (Italy)</t>
  </si>
  <si>
    <t>Employment (aggregate of 2 regions)</t>
  </si>
  <si>
    <t>Sahlén &amp; Stage 2012</t>
  </si>
  <si>
    <t>Static CGE model of Namibia</t>
  </si>
  <si>
    <t>(a combination of energy tax and direct tax on resource rent) (average of 2 simulations)</t>
  </si>
  <si>
    <t>Source: Page 237 table 5</t>
  </si>
  <si>
    <t>VAT recycle</t>
  </si>
  <si>
    <t>LSTH recycle</t>
  </si>
  <si>
    <t>SSC recycle</t>
  </si>
  <si>
    <t xml:space="preserve">Average </t>
  </si>
  <si>
    <t>Lee, Pollitt &amp; Ueta 2012</t>
  </si>
  <si>
    <t>(a mixture of 75% PIT and 25% SSC reduction</t>
  </si>
  <si>
    <t xml:space="preserve">95% PIT reduction </t>
  </si>
  <si>
    <t>Source: Page 7, table 4</t>
  </si>
  <si>
    <t>95% PIT reduction</t>
  </si>
  <si>
    <t>75% PIT reduction and 25% SSC reduction</t>
  </si>
  <si>
    <t>O'Ryan et al. 2005</t>
  </si>
  <si>
    <t>ECOGEM-Chile</t>
  </si>
  <si>
    <t>Source: Page 466, table 15</t>
  </si>
  <si>
    <t>(used utility as a proxy for employment)</t>
  </si>
  <si>
    <t>Utility</t>
  </si>
  <si>
    <t>Quintile 1</t>
  </si>
  <si>
    <t>Quintile 2</t>
  </si>
  <si>
    <t>Quintile 3</t>
  </si>
  <si>
    <t>Quintile 4</t>
  </si>
  <si>
    <t>Quintile 5</t>
  </si>
  <si>
    <t xml:space="preserve">On the simulation which involves LSTH coupled with PM10 tax, the paper mentions that employment increases but no quantification of this growth is given anywhere on the paper. We therefore took the simple weighted average of the utility of all 5 quintiles as a proxy of the employment growth. </t>
  </si>
  <si>
    <t>Weighted average</t>
  </si>
  <si>
    <t>Mirhosseini, Mahmoudi &amp; Valokolaie 2017</t>
  </si>
  <si>
    <t>Static CGE model of Iran</t>
  </si>
  <si>
    <t>Base year unemployment rate was 18%</t>
  </si>
  <si>
    <t>Source: Table 9</t>
  </si>
  <si>
    <t>Base unemployment</t>
  </si>
  <si>
    <t>Unemployment in LSTH recycle</t>
  </si>
  <si>
    <t>Unemployment in CT recycle</t>
  </si>
  <si>
    <t xml:space="preserve">Unemployment in SSC recycle </t>
  </si>
  <si>
    <t xml:space="preserve">Change </t>
  </si>
  <si>
    <t>Bor &amp; Huang 2010</t>
  </si>
  <si>
    <t xml:space="preserve">EnFore-CGE-Taiwan </t>
  </si>
  <si>
    <t>Van Heerden et al. 2006</t>
  </si>
  <si>
    <t>Static CGE model of South Africa</t>
  </si>
  <si>
    <t>Source: Page 135 Table A1</t>
  </si>
  <si>
    <t xml:space="preserve">Direct tax recycle effect </t>
  </si>
  <si>
    <t>CO2 tax effect</t>
  </si>
  <si>
    <t>Net effect</t>
  </si>
  <si>
    <t xml:space="preserve">Food tax recycle effect </t>
  </si>
  <si>
    <t xml:space="preserve">VAT recycle effect </t>
  </si>
  <si>
    <t xml:space="preserve">Net effect of CO2 tax and VAT recycle </t>
  </si>
  <si>
    <t>Energy tax effect</t>
  </si>
  <si>
    <t>Fuel tax effect</t>
  </si>
  <si>
    <t xml:space="preserve">Electricity tax effect </t>
  </si>
  <si>
    <t>Average affect</t>
  </si>
  <si>
    <t>VAT recycle effect</t>
  </si>
  <si>
    <t>Direct tax recycle effect</t>
  </si>
  <si>
    <t>Food tax recycle effect</t>
  </si>
  <si>
    <t>Average recycle effect</t>
  </si>
  <si>
    <t>Energy tax and PIT recycle</t>
  </si>
  <si>
    <t>Source: Figure 10, page 2095</t>
  </si>
  <si>
    <t xml:space="preserve">Energy tax and other recycles </t>
  </si>
  <si>
    <t xml:space="preserve">Business income tax recycle </t>
  </si>
  <si>
    <t>Business+individual tax recycle</t>
  </si>
  <si>
    <t>Business, individual and public transport recycle</t>
  </si>
  <si>
    <t>Business, individual and public transport subsidy</t>
  </si>
  <si>
    <t>Total</t>
  </si>
  <si>
    <t xml:space="preserve">Total </t>
  </si>
  <si>
    <t>Dynamic study, emloyment data has been aggregated</t>
  </si>
  <si>
    <t>Four different recycle schemes were grouped under other recycle</t>
  </si>
  <si>
    <t>Source: Table 3 and Table 4, Page 7 and 8</t>
  </si>
  <si>
    <t xml:space="preserve">Wage and salary earners increase by </t>
  </si>
  <si>
    <t>from 1990 level</t>
  </si>
  <si>
    <t xml:space="preserve">CO2 emissions decrease by </t>
  </si>
  <si>
    <t>Source: Table 5</t>
  </si>
  <si>
    <t>Case D (increase of energy tax)</t>
  </si>
  <si>
    <t>Case E (A new value added tax TVA)</t>
  </si>
  <si>
    <t>Case F (Increase in VAT)</t>
  </si>
  <si>
    <t>Source: Table 2 page 301</t>
  </si>
  <si>
    <t xml:space="preserve">EC tax with VAT offset </t>
  </si>
  <si>
    <t>EC tax with PIT offest</t>
  </si>
  <si>
    <t>OECD tax with VAT offest</t>
  </si>
  <si>
    <t>OECD tax with PIT offset</t>
  </si>
  <si>
    <t>Source: Table 4 page 304</t>
  </si>
  <si>
    <t>CO2 emissions, % change from the base year</t>
  </si>
  <si>
    <t xml:space="preserve">Employment, %chnage from the base year  </t>
  </si>
  <si>
    <t>UK unemployment in 1993 was 2919000 according to https://fred.stlouisfed.org/series/LMUNRLTTGBA647S</t>
  </si>
  <si>
    <t>(Average of 2 simulations)</t>
  </si>
  <si>
    <t>Source: Table 3, page 390</t>
  </si>
  <si>
    <t xml:space="preserve">Employment growth with recycle </t>
  </si>
  <si>
    <t>CO2 emissions reduction</t>
  </si>
  <si>
    <t>Employment growth</t>
  </si>
  <si>
    <t xml:space="preserve">Source: Page 172, Figure 1b. </t>
  </si>
  <si>
    <t>EU Country 1</t>
  </si>
  <si>
    <t>EU country 2</t>
  </si>
  <si>
    <t>Sum</t>
  </si>
  <si>
    <t>EU country 3</t>
  </si>
  <si>
    <t>EU Country 4</t>
  </si>
  <si>
    <t>EU Country 5</t>
  </si>
  <si>
    <t>EU country 6</t>
  </si>
  <si>
    <t>Kemfert and welsch</t>
  </si>
  <si>
    <t>Liu &amp; Lu 2015</t>
  </si>
  <si>
    <t>(Average of 6 simulations, dynamic study)</t>
  </si>
  <si>
    <t>Source: Table 4, page 191 and Figure 1, Page 189</t>
  </si>
  <si>
    <t>GEME3</t>
  </si>
  <si>
    <t>Average CO2 of HERMES and E3ME</t>
  </si>
  <si>
    <t>Source: Page 328, 320 Table 2 and 3</t>
  </si>
  <si>
    <t>Unemployment without tax</t>
  </si>
  <si>
    <t xml:space="preserve">Unemployment with tax and recycle </t>
  </si>
  <si>
    <t>Scenario 1</t>
  </si>
  <si>
    <t>Scenario 2</t>
  </si>
  <si>
    <t>Scenario 3</t>
  </si>
  <si>
    <t>Scenario 4</t>
  </si>
  <si>
    <t xml:space="preserve">employment growth </t>
  </si>
  <si>
    <t>Wage scenario 1</t>
  </si>
  <si>
    <t>Wage scenario 2</t>
  </si>
  <si>
    <t>average of 8 simulations)</t>
  </si>
  <si>
    <t>average of 2 simulations</t>
  </si>
  <si>
    <t>CO2 reduction with LSTH recycle</t>
  </si>
  <si>
    <t>Employment in LSTH recycle</t>
  </si>
  <si>
    <t>Scenario A</t>
  </si>
  <si>
    <t>Scenario B</t>
  </si>
  <si>
    <t xml:space="preserve">average of 2 simulations over 5 time periods  </t>
  </si>
  <si>
    <t>Source: Table 8, page 655 and table 9, page 658</t>
  </si>
  <si>
    <t>CO2 reduction with SSC recycle</t>
  </si>
  <si>
    <t>Employment in SSC recycle</t>
  </si>
  <si>
    <t xml:space="preserve">average of 2 simulations over 5 time periods, dynamic study  </t>
  </si>
  <si>
    <t xml:space="preserve">PIT recycle </t>
  </si>
  <si>
    <t xml:space="preserve">SSC recycle </t>
  </si>
  <si>
    <t>SLEEC</t>
  </si>
  <si>
    <t>EGEMX</t>
  </si>
  <si>
    <t>EGEME</t>
  </si>
  <si>
    <t>Source: Page 54, table 3</t>
  </si>
  <si>
    <t>Short run simulation with capital fixed</t>
  </si>
  <si>
    <t xml:space="preserve">Source: Table 6.2, page 30 </t>
  </si>
  <si>
    <t>Lower tax on labour</t>
  </si>
  <si>
    <t>employment</t>
  </si>
  <si>
    <t>Lower tax on profit</t>
  </si>
  <si>
    <t>Pollution</t>
  </si>
  <si>
    <t>Long run simulation with capital mobile</t>
  </si>
  <si>
    <t xml:space="preserve">Lower tax on capital </t>
  </si>
  <si>
    <t>Source: Figure 1, Page 34</t>
  </si>
  <si>
    <t>Employment from labour tax reduction</t>
  </si>
  <si>
    <t>employment from capital tax reduction</t>
  </si>
  <si>
    <t>Roson 2003</t>
  </si>
  <si>
    <t>Pereira &amp; Pereira 2014</t>
  </si>
  <si>
    <t>Source: Table 1,3 and 5</t>
  </si>
  <si>
    <t>Employment in lump-sum recycle</t>
  </si>
  <si>
    <t xml:space="preserve">VAT recycle </t>
  </si>
  <si>
    <t>PIT recycle</t>
  </si>
  <si>
    <t>(average of 10 periods, dynamic model)</t>
  </si>
  <si>
    <t>(average of 5 time periods, dynamic model)</t>
  </si>
  <si>
    <t>(average of 5 time periods)</t>
  </si>
  <si>
    <t>Source: Table 3, page 81</t>
  </si>
  <si>
    <t>Sales Tax</t>
  </si>
  <si>
    <t>Production tax</t>
  </si>
  <si>
    <t>Export tax</t>
  </si>
  <si>
    <t>Agrregate employment, short run</t>
  </si>
  <si>
    <t xml:space="preserve">Aggregate employment long run </t>
  </si>
  <si>
    <t>Source: Table 4, page 273</t>
  </si>
  <si>
    <t>Market price of labour</t>
  </si>
  <si>
    <t>User cost of labour</t>
  </si>
  <si>
    <t>Source: Figure 1, page 806 and Figure 3, page 807</t>
  </si>
  <si>
    <t>Employment in LEAN</t>
  </si>
  <si>
    <t>Employment in PENTA-RHAI</t>
  </si>
  <si>
    <t>CO2 reduction in LEAN</t>
  </si>
  <si>
    <t>CO2 reduction in PENTA-RHAI</t>
  </si>
  <si>
    <t>(average of 11 years, dynamic model)</t>
  </si>
  <si>
    <t>Source: Table 8,9 and 10</t>
  </si>
  <si>
    <t>Scenario 5</t>
  </si>
  <si>
    <t>Scenario 6</t>
  </si>
  <si>
    <t>Scenario 7</t>
  </si>
  <si>
    <t>Scenario 8</t>
  </si>
  <si>
    <t>Scenario 9</t>
  </si>
  <si>
    <t xml:space="preserve">Employment growth </t>
  </si>
  <si>
    <t>Source: Table 7, 11, 13, 15</t>
  </si>
  <si>
    <t>Uncoordinated tax</t>
  </si>
  <si>
    <t>Recycle to unskilled workers</t>
  </si>
  <si>
    <t xml:space="preserve">Recycle to skilled and unskilled workers </t>
  </si>
  <si>
    <t>EU harmonized tax</t>
  </si>
  <si>
    <t>Tax rate</t>
  </si>
  <si>
    <t>(average of 6 different tax rates)</t>
  </si>
  <si>
    <t>(average of 11 years, dynamic CGE model)</t>
  </si>
  <si>
    <t>Average of 9 years</t>
  </si>
  <si>
    <t>Table 5, page 243</t>
  </si>
  <si>
    <t>CASIPM-GE</t>
  </si>
  <si>
    <t>Consumption tax reduction</t>
  </si>
  <si>
    <t xml:space="preserve">production tax reduction </t>
  </si>
  <si>
    <t>(Average of two different simulations)</t>
  </si>
  <si>
    <t>Source: Table 3, page 100</t>
  </si>
  <si>
    <t>PEREIRA &amp; PEREIRA 2014</t>
  </si>
  <si>
    <t>GEM-E4</t>
  </si>
  <si>
    <t>GEM-E5</t>
  </si>
  <si>
    <t>GEM-E6</t>
  </si>
  <si>
    <t>Dynamic regional CGE model of Belgium, based on GEM-E4</t>
  </si>
  <si>
    <t>PIT reduction (region 1)</t>
  </si>
  <si>
    <t>PIT reduction (region 2)</t>
  </si>
  <si>
    <t>IRAP reduction (region 1)</t>
  </si>
  <si>
    <t>IRAP reduction (region 2)</t>
  </si>
  <si>
    <t>PIT reduction (Region 1)</t>
  </si>
  <si>
    <t>(fuel tax and electricity tax were grouped together under other tax; Food tax and direct tax recycle were grouped under other tax recycle)</t>
  </si>
  <si>
    <t>(average of 6 different tax rates) Excluded this from the main database for being an outlier</t>
  </si>
  <si>
    <t>(average of 3 simulations) Model tytpe is inambiguous but categorized under GE</t>
  </si>
  <si>
    <t xml:space="preserve">Time period is inambiguous but categorized under short run </t>
  </si>
  <si>
    <t>European</t>
  </si>
  <si>
    <t>-.15 and above</t>
  </si>
  <si>
    <t>-.10 to -.1499</t>
  </si>
  <si>
    <t>-.07 to -.0999</t>
  </si>
  <si>
    <t>-.05 to -.0699</t>
  </si>
  <si>
    <t>-.02 to -.0499</t>
  </si>
  <si>
    <t>0 to -.0199</t>
  </si>
  <si>
    <t>0.001 to .02</t>
  </si>
  <si>
    <t xml:space="preserve">European </t>
  </si>
  <si>
    <t>All results</t>
  </si>
  <si>
    <t>Non-European countries</t>
  </si>
  <si>
    <t>European countries</t>
  </si>
  <si>
    <t>Positive</t>
  </si>
  <si>
    <t>Negative</t>
  </si>
  <si>
    <t xml:space="preserve">Non European </t>
  </si>
  <si>
    <t>Macroeconomic model</t>
  </si>
  <si>
    <t>`</t>
  </si>
  <si>
    <t>Carraro et al.,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</si>
</sst>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9"/>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0070C0"/>
        <bgColor indexed="64"/>
      </patternFill>
    </fill>
    <fill>
      <patternFill patternType="solid">
        <fgColor theme="7"/>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0" fillId="0" borderId="0" xfId="0" applyFont="1"/>
    <xf numFmtId="0" fontId="0" fillId="0" borderId="0" xfId="0" applyFont="1" applyBorder="1"/>
    <xf numFmtId="0" fontId="0" fillId="0" borderId="9" xfId="0" applyBorder="1"/>
    <xf numFmtId="0" fontId="0" fillId="0" borderId="2" xfId="0" applyFont="1" applyBorder="1"/>
    <xf numFmtId="0" fontId="2" fillId="0" borderId="0" xfId="1" applyFont="1"/>
    <xf numFmtId="0" fontId="0" fillId="2" borderId="0" xfId="0" applyFont="1" applyFill="1"/>
    <xf numFmtId="9" fontId="0" fillId="0" borderId="0" xfId="0" applyNumberFormat="1" applyFont="1"/>
    <xf numFmtId="0" fontId="0" fillId="0" borderId="0" xfId="0" applyFont="1" applyAlignment="1">
      <alignment wrapText="1"/>
    </xf>
    <xf numFmtId="0" fontId="0" fillId="0" borderId="0" xfId="0" applyFont="1" applyFill="1"/>
    <xf numFmtId="0" fontId="0" fillId="0" borderId="0" xfId="0" applyAlignment="1">
      <alignment horizontal="center"/>
    </xf>
    <xf numFmtId="0" fontId="0" fillId="4" borderId="0" xfId="0" applyFont="1" applyFill="1"/>
    <xf numFmtId="0" fontId="0" fillId="7" borderId="0" xfId="0" applyFont="1" applyFill="1"/>
    <xf numFmtId="0" fontId="0" fillId="0" borderId="1" xfId="0" applyFont="1" applyBorder="1"/>
    <xf numFmtId="0" fontId="0" fillId="0" borderId="3" xfId="0" applyFont="1" applyBorder="1"/>
    <xf numFmtId="0" fontId="0" fillId="0" borderId="4" xfId="0" applyFont="1" applyBorder="1"/>
    <xf numFmtId="0" fontId="0" fillId="0" borderId="5" xfId="0" applyFont="1" applyBorder="1"/>
    <xf numFmtId="0" fontId="0" fillId="5" borderId="0" xfId="0" applyFont="1" applyFill="1"/>
    <xf numFmtId="0" fontId="0" fillId="0" borderId="6" xfId="0" applyFont="1" applyBorder="1"/>
    <xf numFmtId="0" fontId="0" fillId="0" borderId="7" xfId="0" applyFont="1" applyBorder="1"/>
    <xf numFmtId="0" fontId="0" fillId="0" borderId="8" xfId="0" applyFont="1" applyBorder="1"/>
    <xf numFmtId="0" fontId="0" fillId="6" borderId="0" xfId="0" applyFont="1" applyFill="1"/>
    <xf numFmtId="0" fontId="3" fillId="2" borderId="9" xfId="1" applyFont="1" applyFill="1" applyBorder="1" applyAlignment="1">
      <alignment horizontal="center"/>
    </xf>
    <xf numFmtId="0" fontId="0" fillId="3" borderId="0" xfId="0" applyFont="1" applyFill="1"/>
    <xf numFmtId="10" fontId="0" fillId="0" borderId="0" xfId="0" applyNumberFormat="1" applyFont="1"/>
    <xf numFmtId="0" fontId="3" fillId="2" borderId="0" xfId="1" applyFont="1" applyFill="1"/>
    <xf numFmtId="0" fontId="0" fillId="0" borderId="0" xfId="0" applyFont="1" applyAlignment="1">
      <alignment horizontal="center"/>
    </xf>
    <xf numFmtId="0" fontId="0" fillId="0" borderId="0" xfId="0" applyFont="1" applyAlignment="1">
      <alignment horizontal="left"/>
    </xf>
    <xf numFmtId="0" fontId="0" fillId="0" borderId="0" xfId="0" quotePrefix="1"/>
    <xf numFmtId="0" fontId="0" fillId="2" borderId="9" xfId="0" applyFont="1" applyFill="1" applyBorder="1" applyAlignment="1">
      <alignment horizontal="center"/>
    </xf>
    <xf numFmtId="0" fontId="0" fillId="3" borderId="9" xfId="0" applyFill="1" applyBorder="1" applyAlignment="1">
      <alignment horizontal="center"/>
    </xf>
    <xf numFmtId="0" fontId="0" fillId="3" borderId="9" xfId="0" applyFont="1" applyFill="1" applyBorder="1" applyAlignment="1">
      <alignment horizontal="center"/>
    </xf>
    <xf numFmtId="0" fontId="0" fillId="3" borderId="0" xfId="0" applyFill="1"/>
    <xf numFmtId="0" fontId="4" fillId="3" borderId="9" xfId="0" applyFont="1" applyFill="1" applyBorder="1" applyAlignment="1">
      <alignment horizontal="center"/>
    </xf>
    <xf numFmtId="0" fontId="1" fillId="3" borderId="0" xfId="0" applyFont="1" applyFill="1"/>
    <xf numFmtId="0" fontId="0" fillId="2" borderId="9" xfId="0" applyFill="1" applyBorder="1" applyAlignment="1">
      <alignment horizontal="center"/>
    </xf>
    <xf numFmtId="0" fontId="0" fillId="3" borderId="0" xfId="0" applyFill="1" applyAlignment="1">
      <alignment horizontal="center"/>
    </xf>
    <xf numFmtId="0" fontId="0" fillId="3" borderId="15" xfId="0" applyFont="1" applyFill="1" applyBorder="1" applyAlignment="1">
      <alignment horizontal="center"/>
    </xf>
    <xf numFmtId="0" fontId="0" fillId="3" borderId="0" xfId="0" applyFont="1" applyFill="1" applyAlignment="1">
      <alignment horizont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0" xfId="0" applyFont="1" applyAlignment="1">
      <alignment horizontal="center"/>
    </xf>
    <xf numFmtId="0" fontId="3" fillId="2" borderId="10" xfId="1" applyFont="1" applyFill="1" applyBorder="1" applyAlignment="1">
      <alignment horizontal="center" wrapText="1"/>
    </xf>
    <xf numFmtId="0" fontId="3" fillId="2" borderId="11" xfId="1" applyFont="1" applyFill="1" applyBorder="1" applyAlignment="1">
      <alignment horizontal="center" wrapText="1"/>
    </xf>
    <xf numFmtId="0" fontId="0" fillId="0" borderId="0" xfId="0" applyFont="1" applyAlignment="1">
      <alignment horizontal="center" vertical="center"/>
    </xf>
    <xf numFmtId="0" fontId="3" fillId="3" borderId="9" xfId="1" applyFont="1" applyFill="1" applyBorder="1"/>
    <xf numFmtId="0" fontId="5" fillId="3" borderId="9" xfId="0" applyFont="1" applyFill="1" applyBorder="1"/>
    <xf numFmtId="0" fontId="5" fillId="3" borderId="9" xfId="0" applyFont="1" applyFill="1" applyBorder="1" applyAlignment="1">
      <alignment horizontal="center"/>
    </xf>
    <xf numFmtId="0" fontId="3" fillId="3" borderId="9" xfId="1" applyFont="1" applyFill="1" applyBorder="1" applyAlignment="1">
      <alignment horizontal="center"/>
    </xf>
    <xf numFmtId="0" fontId="3" fillId="3" borderId="9" xfId="1"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3" fillId="3" borderId="12"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3" xfId="1" applyFont="1" applyFill="1" applyBorder="1" applyAlignment="1">
      <alignment horizontal="center" vertical="center"/>
    </xf>
    <xf numFmtId="0" fontId="3" fillId="3" borderId="12"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9" xfId="1" applyFont="1" applyFill="1" applyBorder="1" applyAlignment="1">
      <alignment vertical="center"/>
    </xf>
    <xf numFmtId="0" fontId="3" fillId="3" borderId="9" xfId="1" applyFont="1" applyFill="1" applyBorder="1" applyAlignment="1">
      <alignment horizontal="center"/>
    </xf>
    <xf numFmtId="0" fontId="5" fillId="3" borderId="9" xfId="0" applyFont="1" applyFill="1" applyBorder="1" applyAlignment="1">
      <alignment horizontal="left" vertical="center"/>
    </xf>
    <xf numFmtId="0" fontId="5" fillId="3" borderId="0" xfId="0" applyFont="1" applyFill="1" applyAlignment="1">
      <alignment horizontal="center"/>
    </xf>
    <xf numFmtId="0" fontId="3" fillId="3" borderId="0" xfId="1" applyFont="1" applyFill="1"/>
    <xf numFmtId="0" fontId="5" fillId="3" borderId="0" xfId="0" applyFont="1" applyFill="1"/>
  </cellXfs>
  <cellStyles count="2">
    <cellStyle name="Heading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All results</c:v>
          </c:tx>
          <c:spPr>
            <a:solidFill>
              <a:schemeClr val="accent1"/>
            </a:solidFill>
            <a:ln>
              <a:noFill/>
            </a:ln>
            <a:effectLst/>
          </c:spPr>
          <c:invertIfNegative val="0"/>
          <c:cat>
            <c:strRef>
              <c:f>Sheet2!$D$5:$D$12</c:f>
              <c:strCache>
                <c:ptCount val="8"/>
                <c:pt idx="1">
                  <c:v>-.15 and above</c:v>
                </c:pt>
                <c:pt idx="2">
                  <c:v>-.10 to -.1499</c:v>
                </c:pt>
                <c:pt idx="3">
                  <c:v>-.07 to -.0999</c:v>
                </c:pt>
                <c:pt idx="4">
                  <c:v>-.05 to -.0699</c:v>
                </c:pt>
                <c:pt idx="5">
                  <c:v>-.02 to -.0499</c:v>
                </c:pt>
                <c:pt idx="6">
                  <c:v>0 to -.0199</c:v>
                </c:pt>
                <c:pt idx="7">
                  <c:v>0.001 to .02</c:v>
                </c:pt>
              </c:strCache>
            </c:strRef>
          </c:cat>
          <c:val>
            <c:numRef>
              <c:f>Sheet2!$E$5:$E$12</c:f>
              <c:numCache>
                <c:formatCode>General</c:formatCode>
                <c:ptCount val="8"/>
                <c:pt idx="0">
                  <c:v>0</c:v>
                </c:pt>
                <c:pt idx="1">
                  <c:v>12</c:v>
                </c:pt>
                <c:pt idx="2">
                  <c:v>9</c:v>
                </c:pt>
                <c:pt idx="3">
                  <c:v>6</c:v>
                </c:pt>
                <c:pt idx="4">
                  <c:v>9</c:v>
                </c:pt>
                <c:pt idx="5">
                  <c:v>26</c:v>
                </c:pt>
                <c:pt idx="6">
                  <c:v>31</c:v>
                </c:pt>
                <c:pt idx="7">
                  <c:v>2</c:v>
                </c:pt>
              </c:numCache>
            </c:numRef>
          </c:val>
          <c:extLst>
            <c:ext xmlns:c16="http://schemas.microsoft.com/office/drawing/2014/chart" uri="{C3380CC4-5D6E-409C-BE32-E72D297353CC}">
              <c16:uniqueId val="{00000000-55D2-4F64-B603-234E7094981D}"/>
            </c:ext>
          </c:extLst>
        </c:ser>
        <c:ser>
          <c:idx val="1"/>
          <c:order val="1"/>
          <c:tx>
            <c:v>European countries</c:v>
          </c:tx>
          <c:spPr>
            <a:solidFill>
              <a:schemeClr val="accent2"/>
            </a:solidFill>
            <a:ln>
              <a:noFill/>
            </a:ln>
            <a:effectLst/>
          </c:spPr>
          <c:invertIfNegative val="0"/>
          <c:cat>
            <c:strRef>
              <c:f>Sheet2!$D$5:$D$12</c:f>
              <c:strCache>
                <c:ptCount val="8"/>
                <c:pt idx="1">
                  <c:v>-.15 and above</c:v>
                </c:pt>
                <c:pt idx="2">
                  <c:v>-.10 to -.1499</c:v>
                </c:pt>
                <c:pt idx="3">
                  <c:v>-.07 to -.0999</c:v>
                </c:pt>
                <c:pt idx="4">
                  <c:v>-.05 to -.0699</c:v>
                </c:pt>
                <c:pt idx="5">
                  <c:v>-.02 to -.0499</c:v>
                </c:pt>
                <c:pt idx="6">
                  <c:v>0 to -.0199</c:v>
                </c:pt>
                <c:pt idx="7">
                  <c:v>0.001 to .02</c:v>
                </c:pt>
              </c:strCache>
            </c:strRef>
          </c:cat>
          <c:val>
            <c:numRef>
              <c:f>Sheet2!$F$5:$F$12</c:f>
              <c:numCache>
                <c:formatCode>General</c:formatCode>
                <c:ptCount val="8"/>
                <c:pt idx="0">
                  <c:v>0</c:v>
                </c:pt>
                <c:pt idx="1">
                  <c:v>7</c:v>
                </c:pt>
                <c:pt idx="2">
                  <c:v>9</c:v>
                </c:pt>
                <c:pt idx="3">
                  <c:v>4</c:v>
                </c:pt>
                <c:pt idx="4">
                  <c:v>9</c:v>
                </c:pt>
                <c:pt idx="5">
                  <c:v>20</c:v>
                </c:pt>
                <c:pt idx="6">
                  <c:v>25</c:v>
                </c:pt>
                <c:pt idx="7">
                  <c:v>1</c:v>
                </c:pt>
              </c:numCache>
            </c:numRef>
          </c:val>
          <c:extLst>
            <c:ext xmlns:c16="http://schemas.microsoft.com/office/drawing/2014/chart" uri="{C3380CC4-5D6E-409C-BE32-E72D297353CC}">
              <c16:uniqueId val="{00000000-9597-4FE2-AAAB-F3D2845FEB60}"/>
            </c:ext>
          </c:extLst>
        </c:ser>
        <c:ser>
          <c:idx val="2"/>
          <c:order val="2"/>
          <c:tx>
            <c:v>Non-European countries</c:v>
          </c:tx>
          <c:spPr>
            <a:solidFill>
              <a:schemeClr val="accent3"/>
            </a:solidFill>
            <a:ln>
              <a:noFill/>
            </a:ln>
            <a:effectLst/>
          </c:spPr>
          <c:invertIfNegative val="0"/>
          <c:cat>
            <c:strRef>
              <c:f>Sheet2!$D$5:$D$12</c:f>
              <c:strCache>
                <c:ptCount val="8"/>
                <c:pt idx="1">
                  <c:v>-.15 and above</c:v>
                </c:pt>
                <c:pt idx="2">
                  <c:v>-.10 to -.1499</c:v>
                </c:pt>
                <c:pt idx="3">
                  <c:v>-.07 to -.0999</c:v>
                </c:pt>
                <c:pt idx="4">
                  <c:v>-.05 to -.0699</c:v>
                </c:pt>
                <c:pt idx="5">
                  <c:v>-.02 to -.0499</c:v>
                </c:pt>
                <c:pt idx="6">
                  <c:v>0 to -.0199</c:v>
                </c:pt>
                <c:pt idx="7">
                  <c:v>0.001 to .02</c:v>
                </c:pt>
              </c:strCache>
            </c:strRef>
          </c:cat>
          <c:val>
            <c:numRef>
              <c:f>Sheet2!$G$5:$G$12</c:f>
              <c:numCache>
                <c:formatCode>General</c:formatCode>
                <c:ptCount val="8"/>
                <c:pt idx="0">
                  <c:v>0</c:v>
                </c:pt>
                <c:pt idx="1">
                  <c:v>5</c:v>
                </c:pt>
                <c:pt idx="3">
                  <c:v>2</c:v>
                </c:pt>
                <c:pt idx="5">
                  <c:v>6</c:v>
                </c:pt>
                <c:pt idx="6">
                  <c:v>6</c:v>
                </c:pt>
                <c:pt idx="7">
                  <c:v>1</c:v>
                </c:pt>
              </c:numCache>
            </c:numRef>
          </c:val>
          <c:extLst>
            <c:ext xmlns:c16="http://schemas.microsoft.com/office/drawing/2014/chart" uri="{C3380CC4-5D6E-409C-BE32-E72D297353CC}">
              <c16:uniqueId val="{00000001-9597-4FE2-AAAB-F3D2845FEB60}"/>
            </c:ext>
          </c:extLst>
        </c:ser>
        <c:dLbls>
          <c:showLegendKey val="0"/>
          <c:showVal val="0"/>
          <c:showCatName val="0"/>
          <c:showSerName val="0"/>
          <c:showPercent val="0"/>
          <c:showBubbleSize val="0"/>
        </c:dLbls>
        <c:gapWidth val="219"/>
        <c:overlap val="-27"/>
        <c:axId val="353197312"/>
        <c:axId val="353197968"/>
      </c:barChart>
      <c:catAx>
        <c:axId val="3531973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Reduction of carbon emissions from baseline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197968"/>
        <c:crosses val="autoZero"/>
        <c:auto val="1"/>
        <c:lblAlgn val="ctr"/>
        <c:lblOffset val="100"/>
        <c:noMultiLvlLbl val="0"/>
      </c:catAx>
      <c:valAx>
        <c:axId val="35319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197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Sheet1!$E$7</c:f>
              <c:strCache>
                <c:ptCount val="1"/>
                <c:pt idx="0">
                  <c:v>Positive</c:v>
                </c:pt>
              </c:strCache>
            </c:strRef>
          </c:tx>
          <c:spPr>
            <a:solidFill>
              <a:schemeClr val="accent1"/>
            </a:solidFill>
            <a:ln>
              <a:noFill/>
            </a:ln>
            <a:effectLst/>
          </c:spPr>
          <c:invertIfNegative val="0"/>
          <c:cat>
            <c:strRef>
              <c:f>Sheet1!$F$6:$H$6</c:f>
              <c:strCache>
                <c:ptCount val="3"/>
                <c:pt idx="0">
                  <c:v>All results</c:v>
                </c:pt>
                <c:pt idx="1">
                  <c:v>European countries</c:v>
                </c:pt>
                <c:pt idx="2">
                  <c:v>Non-European countries</c:v>
                </c:pt>
              </c:strCache>
            </c:strRef>
          </c:cat>
          <c:val>
            <c:numRef>
              <c:f>Sheet1!$F$7:$H$7</c:f>
              <c:numCache>
                <c:formatCode>General</c:formatCode>
                <c:ptCount val="3"/>
                <c:pt idx="0">
                  <c:v>102</c:v>
                </c:pt>
                <c:pt idx="1">
                  <c:v>75</c:v>
                </c:pt>
                <c:pt idx="2">
                  <c:v>27</c:v>
                </c:pt>
              </c:numCache>
            </c:numRef>
          </c:val>
          <c:extLst>
            <c:ext xmlns:c16="http://schemas.microsoft.com/office/drawing/2014/chart" uri="{C3380CC4-5D6E-409C-BE32-E72D297353CC}">
              <c16:uniqueId val="{00000000-1549-4A45-8B15-CDA9AF8F1EB4}"/>
            </c:ext>
          </c:extLst>
        </c:ser>
        <c:ser>
          <c:idx val="1"/>
          <c:order val="1"/>
          <c:tx>
            <c:strRef>
              <c:f>Sheet1!$E$8</c:f>
              <c:strCache>
                <c:ptCount val="1"/>
                <c:pt idx="0">
                  <c:v>Negative</c:v>
                </c:pt>
              </c:strCache>
            </c:strRef>
          </c:tx>
          <c:spPr>
            <a:solidFill>
              <a:schemeClr val="accent2"/>
            </a:solidFill>
            <a:ln>
              <a:noFill/>
            </a:ln>
            <a:effectLst/>
          </c:spPr>
          <c:invertIfNegative val="0"/>
          <c:cat>
            <c:strRef>
              <c:f>Sheet1!$F$6:$H$6</c:f>
              <c:strCache>
                <c:ptCount val="3"/>
                <c:pt idx="0">
                  <c:v>All results</c:v>
                </c:pt>
                <c:pt idx="1">
                  <c:v>European countries</c:v>
                </c:pt>
                <c:pt idx="2">
                  <c:v>Non-European countries</c:v>
                </c:pt>
              </c:strCache>
            </c:strRef>
          </c:cat>
          <c:val>
            <c:numRef>
              <c:f>Sheet1!$F$8:$H$8</c:f>
              <c:numCache>
                <c:formatCode>General</c:formatCode>
                <c:ptCount val="3"/>
                <c:pt idx="0">
                  <c:v>44</c:v>
                </c:pt>
                <c:pt idx="1">
                  <c:v>22</c:v>
                </c:pt>
                <c:pt idx="2">
                  <c:v>22</c:v>
                </c:pt>
              </c:numCache>
            </c:numRef>
          </c:val>
          <c:extLst>
            <c:ext xmlns:c16="http://schemas.microsoft.com/office/drawing/2014/chart" uri="{C3380CC4-5D6E-409C-BE32-E72D297353CC}">
              <c16:uniqueId val="{00000001-1549-4A45-8B15-CDA9AF8F1EB4}"/>
            </c:ext>
          </c:extLst>
        </c:ser>
        <c:dLbls>
          <c:showLegendKey val="0"/>
          <c:showVal val="0"/>
          <c:showCatName val="0"/>
          <c:showSerName val="0"/>
          <c:showPercent val="0"/>
          <c:showBubbleSize val="0"/>
        </c:dLbls>
        <c:gapWidth val="219"/>
        <c:overlap val="-27"/>
        <c:axId val="491893720"/>
        <c:axId val="491886832"/>
      </c:barChart>
      <c:catAx>
        <c:axId val="491893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886832"/>
        <c:crosses val="autoZero"/>
        <c:auto val="1"/>
        <c:lblAlgn val="ctr"/>
        <c:lblOffset val="100"/>
        <c:noMultiLvlLbl val="0"/>
      </c:catAx>
      <c:valAx>
        <c:axId val="491886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893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825500</xdr:colOff>
      <xdr:row>14</xdr:row>
      <xdr:rowOff>3175</xdr:rowOff>
    </xdr:from>
    <xdr:to>
      <xdr:col>13</xdr:col>
      <xdr:colOff>352425</xdr:colOff>
      <xdr:row>28</xdr:row>
      <xdr:rowOff>168275</xdr:rowOff>
    </xdr:to>
    <xdr:graphicFrame macro="">
      <xdr:nvGraphicFramePr>
        <xdr:cNvPr id="3" name="Chart 2">
          <a:extLst>
            <a:ext uri="{FF2B5EF4-FFF2-40B4-BE49-F238E27FC236}">
              <a16:creationId xmlns:a16="http://schemas.microsoft.com/office/drawing/2014/main" id="{C7772E8D-2C82-4074-B993-A4257EE583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536575</xdr:colOff>
      <xdr:row>3</xdr:row>
      <xdr:rowOff>60325</xdr:rowOff>
    </xdr:from>
    <xdr:to>
      <xdr:col>10</xdr:col>
      <xdr:colOff>561975</xdr:colOff>
      <xdr:row>18</xdr:row>
      <xdr:rowOff>41275</xdr:rowOff>
    </xdr:to>
    <xdr:graphicFrame macro="">
      <xdr:nvGraphicFramePr>
        <xdr:cNvPr id="2" name="Chart 1">
          <a:extLst>
            <a:ext uri="{FF2B5EF4-FFF2-40B4-BE49-F238E27FC236}">
              <a16:creationId xmlns:a16="http://schemas.microsoft.com/office/drawing/2014/main" id="{2DC4F367-A48D-496F-9E80-B93DA47D9C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1"/>
  <sheetViews>
    <sheetView zoomScale="90" zoomScaleNormal="90" workbookViewId="0">
      <pane ySplit="1" topLeftCell="A11" activePane="bottomLeft" state="frozen"/>
      <selection pane="bottomLeft" activeCell="K1" sqref="K1:K1048576"/>
    </sheetView>
  </sheetViews>
  <sheetFormatPr defaultRowHeight="14.5" x14ac:dyDescent="0.35"/>
  <cols>
    <col min="1" max="1" width="38.26953125" style="5" bestFit="1" customWidth="1"/>
    <col min="2" max="2" width="50.81640625" bestFit="1" customWidth="1"/>
    <col min="3" max="3" width="8" style="10" bestFit="1" customWidth="1"/>
    <col min="4" max="4" width="11.1796875" style="36" bestFit="1" customWidth="1"/>
    <col min="5" max="5" width="9.1796875" style="36"/>
    <col min="6" max="6" width="9.26953125" style="38" bestFit="1" customWidth="1"/>
    <col min="7" max="7" width="11.453125" style="36" bestFit="1" customWidth="1"/>
    <col min="8" max="8" width="14.1796875" style="10" bestFit="1" customWidth="1"/>
    <col min="9" max="9" width="12.26953125" style="10" bestFit="1" customWidth="1"/>
    <col min="10" max="10" width="21.7265625" style="10" bestFit="1" customWidth="1"/>
    <col min="11" max="11" width="81.54296875" hidden="1" customWidth="1"/>
  </cols>
  <sheetData>
    <row r="1" spans="1:11" s="32" customFormat="1" x14ac:dyDescent="0.35">
      <c r="A1" s="46" t="s">
        <v>0</v>
      </c>
      <c r="B1" s="47" t="s">
        <v>2</v>
      </c>
      <c r="C1" s="48" t="s">
        <v>1</v>
      </c>
      <c r="D1" s="48" t="s">
        <v>3</v>
      </c>
      <c r="E1" s="48" t="s">
        <v>4</v>
      </c>
      <c r="F1" s="48" t="s">
        <v>5</v>
      </c>
      <c r="G1" s="48" t="s">
        <v>6</v>
      </c>
      <c r="H1" s="48" t="s">
        <v>7</v>
      </c>
      <c r="I1" s="48" t="s">
        <v>8</v>
      </c>
      <c r="J1" s="48" t="s">
        <v>39</v>
      </c>
      <c r="K1" s="47" t="s">
        <v>34</v>
      </c>
    </row>
    <row r="2" spans="1:11" s="32" customFormat="1" x14ac:dyDescent="0.35">
      <c r="A2" s="49" t="s">
        <v>33</v>
      </c>
      <c r="B2" s="47" t="s">
        <v>32</v>
      </c>
      <c r="C2" s="48">
        <v>0</v>
      </c>
      <c r="D2" s="48">
        <v>1</v>
      </c>
      <c r="E2" s="48">
        <v>2</v>
      </c>
      <c r="F2" s="48">
        <v>0</v>
      </c>
      <c r="G2" s="48">
        <v>0</v>
      </c>
      <c r="H2" s="48">
        <v>-10.8</v>
      </c>
      <c r="I2" s="48">
        <v>2.1</v>
      </c>
      <c r="J2" s="48">
        <v>1</v>
      </c>
      <c r="K2" s="47"/>
    </row>
    <row r="3" spans="1:11" s="32" customFormat="1" x14ac:dyDescent="0.35">
      <c r="A3" s="50" t="s">
        <v>36</v>
      </c>
      <c r="B3" s="47" t="s">
        <v>35</v>
      </c>
      <c r="C3" s="48">
        <v>0</v>
      </c>
      <c r="D3" s="48">
        <v>2</v>
      </c>
      <c r="E3" s="48">
        <v>3</v>
      </c>
      <c r="F3" s="48">
        <v>0</v>
      </c>
      <c r="G3" s="48">
        <v>0</v>
      </c>
      <c r="H3" s="48"/>
      <c r="I3" s="48">
        <v>0.06</v>
      </c>
      <c r="J3" s="51">
        <v>3</v>
      </c>
      <c r="K3" s="47" t="s">
        <v>229</v>
      </c>
    </row>
    <row r="4" spans="1:11" s="32" customFormat="1" x14ac:dyDescent="0.35">
      <c r="A4" s="50"/>
      <c r="B4" s="47" t="s">
        <v>35</v>
      </c>
      <c r="C4" s="48">
        <v>0</v>
      </c>
      <c r="D4" s="48">
        <v>2</v>
      </c>
      <c r="E4" s="48">
        <v>3</v>
      </c>
      <c r="F4" s="48">
        <v>0</v>
      </c>
      <c r="G4" s="48">
        <v>0</v>
      </c>
      <c r="H4" s="48"/>
      <c r="I4" s="48">
        <v>0.02</v>
      </c>
      <c r="J4" s="52"/>
      <c r="K4" s="47"/>
    </row>
    <row r="5" spans="1:11" s="32" customFormat="1" x14ac:dyDescent="0.35">
      <c r="A5" s="50"/>
      <c r="B5" s="47" t="s">
        <v>35</v>
      </c>
      <c r="C5" s="48">
        <v>0</v>
      </c>
      <c r="D5" s="48">
        <v>2</v>
      </c>
      <c r="E5" s="48">
        <v>2</v>
      </c>
      <c r="F5" s="48">
        <v>0</v>
      </c>
      <c r="G5" s="48">
        <v>0</v>
      </c>
      <c r="H5" s="48"/>
      <c r="I5" s="48">
        <v>0.08</v>
      </c>
      <c r="J5" s="53"/>
      <c r="K5" s="47"/>
    </row>
    <row r="6" spans="1:11" s="32" customFormat="1" x14ac:dyDescent="0.35">
      <c r="A6" s="50" t="s">
        <v>37</v>
      </c>
      <c r="B6" s="47" t="s">
        <v>38</v>
      </c>
      <c r="C6" s="48">
        <v>0</v>
      </c>
      <c r="D6" s="48">
        <v>1</v>
      </c>
      <c r="E6" s="48">
        <v>1</v>
      </c>
      <c r="F6" s="48">
        <v>2</v>
      </c>
      <c r="G6" s="48">
        <v>0</v>
      </c>
      <c r="H6" s="48">
        <v>-2.4</v>
      </c>
      <c r="I6" s="48">
        <v>3.4200000000000001E-2</v>
      </c>
      <c r="J6" s="51">
        <v>12</v>
      </c>
      <c r="K6" s="47" t="s">
        <v>229</v>
      </c>
    </row>
    <row r="7" spans="1:11" s="32" customFormat="1" x14ac:dyDescent="0.35">
      <c r="A7" s="50"/>
      <c r="B7" s="47" t="s">
        <v>38</v>
      </c>
      <c r="C7" s="48">
        <v>0</v>
      </c>
      <c r="D7" s="48">
        <v>1</v>
      </c>
      <c r="E7" s="48">
        <v>1</v>
      </c>
      <c r="F7" s="48">
        <v>2</v>
      </c>
      <c r="G7" s="48">
        <v>0</v>
      </c>
      <c r="H7" s="48">
        <v>-6.8</v>
      </c>
      <c r="I7" s="48">
        <v>6.8500000000000005E-2</v>
      </c>
      <c r="J7" s="52"/>
      <c r="K7" s="47"/>
    </row>
    <row r="8" spans="1:11" s="32" customFormat="1" x14ac:dyDescent="0.35">
      <c r="A8" s="50"/>
      <c r="B8" s="47" t="s">
        <v>38</v>
      </c>
      <c r="C8" s="48">
        <v>0</v>
      </c>
      <c r="D8" s="48">
        <v>1</v>
      </c>
      <c r="E8" s="48">
        <v>1</v>
      </c>
      <c r="F8" s="48">
        <v>4</v>
      </c>
      <c r="G8" s="48">
        <v>0</v>
      </c>
      <c r="H8" s="48">
        <v>-2.4</v>
      </c>
      <c r="I8" s="48">
        <v>0.78790000000000004</v>
      </c>
      <c r="J8" s="52"/>
      <c r="K8" s="47"/>
    </row>
    <row r="9" spans="1:11" s="32" customFormat="1" x14ac:dyDescent="0.35">
      <c r="A9" s="50"/>
      <c r="B9" s="47" t="s">
        <v>38</v>
      </c>
      <c r="C9" s="48">
        <v>0</v>
      </c>
      <c r="D9" s="48">
        <v>1</v>
      </c>
      <c r="E9" s="48">
        <v>1</v>
      </c>
      <c r="F9" s="48">
        <v>4</v>
      </c>
      <c r="G9" s="48">
        <v>0</v>
      </c>
      <c r="H9" s="48">
        <v>-6.8</v>
      </c>
      <c r="I9" s="48">
        <v>1.71</v>
      </c>
      <c r="J9" s="52"/>
      <c r="K9" s="47" t="s">
        <v>229</v>
      </c>
    </row>
    <row r="10" spans="1:11" s="32" customFormat="1" x14ac:dyDescent="0.35">
      <c r="A10" s="50"/>
      <c r="B10" s="47" t="s">
        <v>38</v>
      </c>
      <c r="C10" s="48">
        <v>0</v>
      </c>
      <c r="D10" s="48">
        <v>1</v>
      </c>
      <c r="E10" s="48">
        <v>1</v>
      </c>
      <c r="F10" s="48">
        <v>2</v>
      </c>
      <c r="G10" s="48">
        <v>1</v>
      </c>
      <c r="H10" s="48">
        <v>-12</v>
      </c>
      <c r="I10" s="48">
        <v>1.7000000000000001E-2</v>
      </c>
      <c r="J10" s="52"/>
      <c r="K10" s="47"/>
    </row>
    <row r="11" spans="1:11" s="32" customFormat="1" x14ac:dyDescent="0.35">
      <c r="A11" s="50"/>
      <c r="B11" s="47" t="s">
        <v>38</v>
      </c>
      <c r="C11" s="48">
        <v>0</v>
      </c>
      <c r="D11" s="48">
        <v>1</v>
      </c>
      <c r="E11" s="48">
        <v>1</v>
      </c>
      <c r="F11" s="48">
        <v>4</v>
      </c>
      <c r="G11" s="48">
        <v>1</v>
      </c>
      <c r="H11" s="48">
        <v>-12.1</v>
      </c>
      <c r="I11" s="48">
        <v>2.02</v>
      </c>
      <c r="J11" s="52"/>
      <c r="K11" s="47"/>
    </row>
    <row r="12" spans="1:11" s="32" customFormat="1" x14ac:dyDescent="0.35">
      <c r="A12" s="50"/>
      <c r="B12" s="47" t="s">
        <v>38</v>
      </c>
      <c r="C12" s="48">
        <v>0</v>
      </c>
      <c r="D12" s="48">
        <v>1</v>
      </c>
      <c r="E12" s="48">
        <v>3</v>
      </c>
      <c r="F12" s="48">
        <v>4</v>
      </c>
      <c r="G12" s="48">
        <v>0</v>
      </c>
      <c r="H12" s="48">
        <v>-2.5</v>
      </c>
      <c r="I12" s="48">
        <v>1.1639999999999999</v>
      </c>
      <c r="J12" s="52"/>
      <c r="K12" s="47"/>
    </row>
    <row r="13" spans="1:11" s="32" customFormat="1" x14ac:dyDescent="0.35">
      <c r="A13" s="50"/>
      <c r="B13" s="47" t="s">
        <v>38</v>
      </c>
      <c r="C13" s="48">
        <v>0</v>
      </c>
      <c r="D13" s="48">
        <v>1</v>
      </c>
      <c r="E13" s="48">
        <v>3</v>
      </c>
      <c r="F13" s="48">
        <v>4</v>
      </c>
      <c r="G13" s="48">
        <v>0</v>
      </c>
      <c r="H13" s="48">
        <v>-6.9</v>
      </c>
      <c r="I13" s="48">
        <v>2.67</v>
      </c>
      <c r="J13" s="52"/>
      <c r="K13" s="47" t="s">
        <v>229</v>
      </c>
    </row>
    <row r="14" spans="1:11" s="32" customFormat="1" x14ac:dyDescent="0.35">
      <c r="A14" s="50"/>
      <c r="B14" s="47" t="s">
        <v>38</v>
      </c>
      <c r="C14" s="48">
        <v>0</v>
      </c>
      <c r="D14" s="48">
        <v>1</v>
      </c>
      <c r="E14" s="48">
        <v>3</v>
      </c>
      <c r="F14" s="48">
        <v>2</v>
      </c>
      <c r="G14" s="48">
        <v>0</v>
      </c>
      <c r="H14" s="48">
        <v>-2.5</v>
      </c>
      <c r="I14" s="48">
        <v>0.30830000000000002</v>
      </c>
      <c r="J14" s="52"/>
      <c r="K14" s="47"/>
    </row>
    <row r="15" spans="1:11" s="32" customFormat="1" x14ac:dyDescent="0.35">
      <c r="A15" s="50"/>
      <c r="B15" s="47" t="s">
        <v>38</v>
      </c>
      <c r="C15" s="48">
        <v>0</v>
      </c>
      <c r="D15" s="48">
        <v>1</v>
      </c>
      <c r="E15" s="48">
        <v>3</v>
      </c>
      <c r="F15" s="48">
        <v>2</v>
      </c>
      <c r="G15" s="48">
        <v>0</v>
      </c>
      <c r="H15" s="48">
        <v>-6.9</v>
      </c>
      <c r="I15" s="48">
        <v>0.89070000000000005</v>
      </c>
      <c r="J15" s="52"/>
      <c r="K15" s="47" t="s">
        <v>229</v>
      </c>
    </row>
    <row r="16" spans="1:11" s="32" customFormat="1" x14ac:dyDescent="0.35">
      <c r="A16" s="50"/>
      <c r="B16" s="47" t="s">
        <v>38</v>
      </c>
      <c r="C16" s="48">
        <v>0</v>
      </c>
      <c r="D16" s="48">
        <v>1</v>
      </c>
      <c r="E16" s="48">
        <v>3</v>
      </c>
      <c r="F16" s="48">
        <v>4</v>
      </c>
      <c r="G16" s="48">
        <v>1</v>
      </c>
      <c r="H16" s="48">
        <v>-12.2</v>
      </c>
      <c r="I16" s="48">
        <v>3.1</v>
      </c>
      <c r="J16" s="52"/>
      <c r="K16" s="47"/>
    </row>
    <row r="17" spans="1:11" s="32" customFormat="1" x14ac:dyDescent="0.35">
      <c r="A17" s="50"/>
      <c r="B17" s="47" t="s">
        <v>38</v>
      </c>
      <c r="C17" s="48">
        <v>0</v>
      </c>
      <c r="D17" s="48">
        <v>1</v>
      </c>
      <c r="E17" s="48">
        <v>3</v>
      </c>
      <c r="F17" s="48">
        <v>2</v>
      </c>
      <c r="G17" s="48">
        <v>1</v>
      </c>
      <c r="H17" s="48">
        <v>-12.1</v>
      </c>
      <c r="I17" s="48">
        <v>1.23</v>
      </c>
      <c r="J17" s="53"/>
      <c r="K17" s="47"/>
    </row>
    <row r="18" spans="1:11" s="32" customFormat="1" x14ac:dyDescent="0.35">
      <c r="A18" s="49" t="s">
        <v>40</v>
      </c>
      <c r="B18" s="47" t="s">
        <v>41</v>
      </c>
      <c r="C18" s="48">
        <v>0</v>
      </c>
      <c r="D18" s="48">
        <v>1</v>
      </c>
      <c r="E18" s="48">
        <v>2</v>
      </c>
      <c r="F18" s="48">
        <v>0</v>
      </c>
      <c r="G18" s="48">
        <v>1</v>
      </c>
      <c r="H18" s="48">
        <v>-10</v>
      </c>
      <c r="I18" s="48">
        <v>1.2</v>
      </c>
      <c r="J18" s="48">
        <v>1</v>
      </c>
      <c r="K18" s="47"/>
    </row>
    <row r="19" spans="1:11" s="32" customFormat="1" x14ac:dyDescent="0.35">
      <c r="A19" s="54" t="s">
        <v>363</v>
      </c>
      <c r="B19" s="47" t="s">
        <v>43</v>
      </c>
      <c r="C19" s="48">
        <v>0</v>
      </c>
      <c r="D19" s="48">
        <v>0</v>
      </c>
      <c r="E19" s="48">
        <v>1</v>
      </c>
      <c r="F19" s="48">
        <v>0</v>
      </c>
      <c r="G19" s="48">
        <v>1</v>
      </c>
      <c r="H19" s="48">
        <v>-4.87</v>
      </c>
      <c r="I19" s="48">
        <v>1.34</v>
      </c>
      <c r="J19" s="51">
        <v>6</v>
      </c>
      <c r="K19" s="47"/>
    </row>
    <row r="20" spans="1:11" s="32" customFormat="1" x14ac:dyDescent="0.35">
      <c r="A20" s="55"/>
      <c r="B20" s="47" t="s">
        <v>43</v>
      </c>
      <c r="C20" s="48">
        <v>0</v>
      </c>
      <c r="D20" s="48">
        <v>0</v>
      </c>
      <c r="E20" s="48">
        <v>1</v>
      </c>
      <c r="F20" s="48">
        <v>0</v>
      </c>
      <c r="G20" s="48">
        <v>1</v>
      </c>
      <c r="H20" s="48">
        <v>-2.73</v>
      </c>
      <c r="I20" s="48">
        <v>0.21</v>
      </c>
      <c r="J20" s="52"/>
      <c r="K20" s="47"/>
    </row>
    <row r="21" spans="1:11" s="32" customFormat="1" x14ac:dyDescent="0.35">
      <c r="A21" s="55"/>
      <c r="B21" s="47" t="s">
        <v>43</v>
      </c>
      <c r="C21" s="48">
        <v>0</v>
      </c>
      <c r="D21" s="48">
        <v>0</v>
      </c>
      <c r="E21" s="48">
        <v>1</v>
      </c>
      <c r="F21" s="48">
        <v>0</v>
      </c>
      <c r="G21" s="48">
        <v>1</v>
      </c>
      <c r="H21" s="48">
        <v>-0.25</v>
      </c>
      <c r="I21" s="48">
        <v>0.34</v>
      </c>
      <c r="J21" s="52"/>
      <c r="K21" s="47"/>
    </row>
    <row r="22" spans="1:11" s="32" customFormat="1" x14ac:dyDescent="0.35">
      <c r="A22" s="55"/>
      <c r="B22" s="47" t="s">
        <v>43</v>
      </c>
      <c r="C22" s="48">
        <v>0</v>
      </c>
      <c r="D22" s="48">
        <v>0</v>
      </c>
      <c r="E22" s="48">
        <v>1</v>
      </c>
      <c r="F22" s="48">
        <v>0</v>
      </c>
      <c r="G22" s="48">
        <v>1</v>
      </c>
      <c r="H22" s="48">
        <v>1.54</v>
      </c>
      <c r="I22" s="48">
        <v>0.03</v>
      </c>
      <c r="J22" s="52"/>
      <c r="K22" s="47"/>
    </row>
    <row r="23" spans="1:11" s="32" customFormat="1" x14ac:dyDescent="0.35">
      <c r="A23" s="55"/>
      <c r="B23" s="47" t="s">
        <v>43</v>
      </c>
      <c r="C23" s="48">
        <v>0</v>
      </c>
      <c r="D23" s="48">
        <v>0</v>
      </c>
      <c r="E23" s="48">
        <v>1</v>
      </c>
      <c r="F23" s="48">
        <v>0</v>
      </c>
      <c r="G23" s="48">
        <v>1</v>
      </c>
      <c r="H23" s="48">
        <v>-1.23</v>
      </c>
      <c r="I23" s="48">
        <v>-0.08</v>
      </c>
      <c r="J23" s="52"/>
      <c r="K23" s="47"/>
    </row>
    <row r="24" spans="1:11" s="32" customFormat="1" x14ac:dyDescent="0.35">
      <c r="A24" s="56"/>
      <c r="B24" s="47" t="s">
        <v>43</v>
      </c>
      <c r="C24" s="48">
        <v>0</v>
      </c>
      <c r="D24" s="48">
        <v>0</v>
      </c>
      <c r="E24" s="48">
        <v>1</v>
      </c>
      <c r="F24" s="48">
        <v>0</v>
      </c>
      <c r="G24" s="48">
        <v>1</v>
      </c>
      <c r="H24" s="48">
        <v>-1.43</v>
      </c>
      <c r="I24" s="48">
        <v>0.08</v>
      </c>
      <c r="J24" s="53"/>
      <c r="K24" s="47" t="s">
        <v>244</v>
      </c>
    </row>
    <row r="25" spans="1:11" s="32" customFormat="1" x14ac:dyDescent="0.35">
      <c r="A25" s="54" t="s">
        <v>44</v>
      </c>
      <c r="B25" s="47" t="s">
        <v>45</v>
      </c>
      <c r="C25" s="48">
        <v>1</v>
      </c>
      <c r="D25" s="48">
        <v>0</v>
      </c>
      <c r="E25" s="48">
        <v>2</v>
      </c>
      <c r="F25" s="48">
        <v>0</v>
      </c>
      <c r="G25" s="48">
        <v>0</v>
      </c>
      <c r="H25" s="48"/>
      <c r="I25" s="48">
        <v>0.91</v>
      </c>
      <c r="J25" s="51">
        <v>8</v>
      </c>
      <c r="K25" s="47" t="s">
        <v>345</v>
      </c>
    </row>
    <row r="26" spans="1:11" s="32" customFormat="1" x14ac:dyDescent="0.35">
      <c r="A26" s="55"/>
      <c r="B26" s="47" t="s">
        <v>45</v>
      </c>
      <c r="C26" s="48">
        <v>1</v>
      </c>
      <c r="D26" s="48">
        <v>0</v>
      </c>
      <c r="E26" s="48">
        <v>2</v>
      </c>
      <c r="F26" s="48">
        <v>0</v>
      </c>
      <c r="G26" s="48">
        <v>0</v>
      </c>
      <c r="H26" s="48"/>
      <c r="I26" s="48">
        <v>1.46</v>
      </c>
      <c r="J26" s="52"/>
      <c r="K26" s="47"/>
    </row>
    <row r="27" spans="1:11" s="32" customFormat="1" x14ac:dyDescent="0.35">
      <c r="A27" s="55"/>
      <c r="B27" s="47" t="s">
        <v>45</v>
      </c>
      <c r="C27" s="48">
        <v>1</v>
      </c>
      <c r="D27" s="48">
        <v>0</v>
      </c>
      <c r="E27" s="48">
        <v>2</v>
      </c>
      <c r="F27" s="48">
        <v>0</v>
      </c>
      <c r="G27" s="48">
        <v>0</v>
      </c>
      <c r="H27" s="48"/>
      <c r="I27" s="48">
        <v>1.04</v>
      </c>
      <c r="J27" s="52"/>
      <c r="K27" s="47"/>
    </row>
    <row r="28" spans="1:11" s="32" customFormat="1" x14ac:dyDescent="0.35">
      <c r="A28" s="55"/>
      <c r="B28" s="47" t="s">
        <v>45</v>
      </c>
      <c r="C28" s="48">
        <v>1</v>
      </c>
      <c r="D28" s="48">
        <v>0</v>
      </c>
      <c r="E28" s="48">
        <v>2</v>
      </c>
      <c r="F28" s="48">
        <v>0</v>
      </c>
      <c r="G28" s="48">
        <v>0</v>
      </c>
      <c r="H28" s="48"/>
      <c r="I28" s="48">
        <v>1.6</v>
      </c>
      <c r="J28" s="52"/>
      <c r="K28" s="47"/>
    </row>
    <row r="29" spans="1:11" s="32" customFormat="1" x14ac:dyDescent="0.35">
      <c r="A29" s="55"/>
      <c r="B29" s="47" t="s">
        <v>45</v>
      </c>
      <c r="C29" s="48">
        <v>1</v>
      </c>
      <c r="D29" s="48">
        <v>0</v>
      </c>
      <c r="E29" s="48">
        <v>2</v>
      </c>
      <c r="F29" s="48">
        <v>0</v>
      </c>
      <c r="G29" s="48">
        <v>0</v>
      </c>
      <c r="H29" s="48"/>
      <c r="I29" s="48">
        <v>-0.16</v>
      </c>
      <c r="J29" s="52"/>
      <c r="K29" s="47"/>
    </row>
    <row r="30" spans="1:11" s="32" customFormat="1" x14ac:dyDescent="0.35">
      <c r="A30" s="55"/>
      <c r="B30" s="47" t="s">
        <v>45</v>
      </c>
      <c r="C30" s="48">
        <v>1</v>
      </c>
      <c r="D30" s="48">
        <v>0</v>
      </c>
      <c r="E30" s="48">
        <v>2</v>
      </c>
      <c r="F30" s="48">
        <v>0</v>
      </c>
      <c r="G30" s="48">
        <v>0</v>
      </c>
      <c r="H30" s="48"/>
      <c r="I30" s="48">
        <v>-0.27</v>
      </c>
      <c r="J30" s="52"/>
      <c r="K30" s="47"/>
    </row>
    <row r="31" spans="1:11" s="32" customFormat="1" x14ac:dyDescent="0.35">
      <c r="A31" s="55"/>
      <c r="B31" s="47" t="s">
        <v>45</v>
      </c>
      <c r="C31" s="48">
        <v>1</v>
      </c>
      <c r="D31" s="48">
        <v>0</v>
      </c>
      <c r="E31" s="48">
        <v>2</v>
      </c>
      <c r="F31" s="48">
        <v>0</v>
      </c>
      <c r="G31" s="48">
        <v>0</v>
      </c>
      <c r="H31" s="48"/>
      <c r="I31" s="48">
        <v>-0.17</v>
      </c>
      <c r="J31" s="52"/>
      <c r="K31" s="47"/>
    </row>
    <row r="32" spans="1:11" s="32" customFormat="1" x14ac:dyDescent="0.35">
      <c r="A32" s="56"/>
      <c r="B32" s="47" t="s">
        <v>45</v>
      </c>
      <c r="C32" s="48">
        <v>1</v>
      </c>
      <c r="D32" s="48">
        <v>0</v>
      </c>
      <c r="E32" s="48">
        <v>2</v>
      </c>
      <c r="F32" s="48">
        <v>0</v>
      </c>
      <c r="G32" s="48">
        <v>0</v>
      </c>
      <c r="H32" s="48"/>
      <c r="I32" s="48">
        <v>-0.32</v>
      </c>
      <c r="J32" s="53"/>
      <c r="K32" s="47" t="s">
        <v>258</v>
      </c>
    </row>
    <row r="33" spans="1:12" s="32" customFormat="1" x14ac:dyDescent="0.35">
      <c r="A33" s="57" t="s">
        <v>46</v>
      </c>
      <c r="B33" s="47" t="s">
        <v>49</v>
      </c>
      <c r="C33" s="48">
        <v>0</v>
      </c>
      <c r="D33" s="48">
        <v>1</v>
      </c>
      <c r="E33" s="48">
        <v>1</v>
      </c>
      <c r="F33" s="48">
        <v>0</v>
      </c>
      <c r="G33" s="48">
        <v>0</v>
      </c>
      <c r="H33" s="48">
        <v>-1.6</v>
      </c>
      <c r="I33" s="48">
        <v>0.14000000000000001</v>
      </c>
      <c r="J33" s="51">
        <v>3</v>
      </c>
      <c r="K33" s="47"/>
    </row>
    <row r="34" spans="1:12" s="32" customFormat="1" x14ac:dyDescent="0.35">
      <c r="A34" s="58"/>
      <c r="B34" s="47" t="s">
        <v>41</v>
      </c>
      <c r="C34" s="48">
        <v>0</v>
      </c>
      <c r="D34" s="48">
        <v>1</v>
      </c>
      <c r="E34" s="48">
        <v>1</v>
      </c>
      <c r="F34" s="48">
        <v>0</v>
      </c>
      <c r="G34" s="48">
        <v>0</v>
      </c>
      <c r="H34" s="48">
        <v>-0.87</v>
      </c>
      <c r="I34" s="48">
        <v>0.33500000000000002</v>
      </c>
      <c r="J34" s="52"/>
      <c r="K34" s="47" t="s">
        <v>259</v>
      </c>
    </row>
    <row r="35" spans="1:12" s="32" customFormat="1" x14ac:dyDescent="0.35">
      <c r="A35" s="59"/>
      <c r="B35" s="47" t="s">
        <v>47</v>
      </c>
      <c r="C35" s="48">
        <v>0</v>
      </c>
      <c r="D35" s="48">
        <v>0</v>
      </c>
      <c r="E35" s="48">
        <v>1</v>
      </c>
      <c r="F35" s="48">
        <v>0</v>
      </c>
      <c r="G35" s="48">
        <v>0</v>
      </c>
      <c r="H35" s="48">
        <v>-1.47</v>
      </c>
      <c r="I35" s="48">
        <v>0.16</v>
      </c>
      <c r="J35" s="53"/>
      <c r="K35" s="47"/>
    </row>
    <row r="36" spans="1:12" s="32" customFormat="1" x14ac:dyDescent="0.35">
      <c r="A36" s="57" t="s">
        <v>50</v>
      </c>
      <c r="B36" s="47" t="s">
        <v>51</v>
      </c>
      <c r="C36" s="48">
        <v>0</v>
      </c>
      <c r="D36" s="48">
        <v>0</v>
      </c>
      <c r="E36" s="48">
        <v>0</v>
      </c>
      <c r="F36" s="48">
        <v>1</v>
      </c>
      <c r="G36" s="48">
        <v>1</v>
      </c>
      <c r="H36" s="48">
        <v>-17.27</v>
      </c>
      <c r="I36" s="48">
        <v>0.04</v>
      </c>
      <c r="J36" s="51">
        <v>4</v>
      </c>
      <c r="K36" s="47"/>
    </row>
    <row r="37" spans="1:12" s="32" customFormat="1" ht="29.15" customHeight="1" x14ac:dyDescent="0.35">
      <c r="A37" s="58"/>
      <c r="B37" s="47" t="s">
        <v>51</v>
      </c>
      <c r="C37" s="48">
        <v>0</v>
      </c>
      <c r="D37" s="48">
        <v>0</v>
      </c>
      <c r="E37" s="48">
        <v>0</v>
      </c>
      <c r="F37" s="48">
        <v>1</v>
      </c>
      <c r="G37" s="48">
        <v>1</v>
      </c>
      <c r="H37" s="48">
        <v>-15.89</v>
      </c>
      <c r="I37" s="48">
        <v>0.04</v>
      </c>
      <c r="J37" s="52"/>
      <c r="K37" s="47" t="s">
        <v>268</v>
      </c>
      <c r="L37" s="34"/>
    </row>
    <row r="38" spans="1:12" s="32" customFormat="1" ht="29.15" customHeight="1" x14ac:dyDescent="0.35">
      <c r="A38" s="58"/>
      <c r="B38" s="47" t="s">
        <v>51</v>
      </c>
      <c r="C38" s="48">
        <v>0</v>
      </c>
      <c r="D38" s="48">
        <v>0</v>
      </c>
      <c r="E38" s="48">
        <v>0</v>
      </c>
      <c r="F38" s="48">
        <v>0</v>
      </c>
      <c r="G38" s="48">
        <v>1</v>
      </c>
      <c r="H38" s="48">
        <v>-17.27</v>
      </c>
      <c r="I38" s="48">
        <v>3.74</v>
      </c>
      <c r="J38" s="52"/>
      <c r="K38" s="47"/>
      <c r="L38" s="34"/>
    </row>
    <row r="39" spans="1:12" s="32" customFormat="1" x14ac:dyDescent="0.35">
      <c r="A39" s="59"/>
      <c r="B39" s="47" t="s">
        <v>51</v>
      </c>
      <c r="C39" s="48">
        <v>0</v>
      </c>
      <c r="D39" s="48">
        <v>0</v>
      </c>
      <c r="E39" s="48">
        <v>0</v>
      </c>
      <c r="F39" s="48">
        <v>0</v>
      </c>
      <c r="G39" s="48">
        <v>1</v>
      </c>
      <c r="H39" s="48">
        <v>-15.89</v>
      </c>
      <c r="I39" s="48">
        <v>2.76</v>
      </c>
      <c r="J39" s="53"/>
      <c r="K39" s="47" t="s">
        <v>264</v>
      </c>
      <c r="L39" s="34"/>
    </row>
    <row r="40" spans="1:12" s="32" customFormat="1" x14ac:dyDescent="0.35">
      <c r="A40" s="54" t="s">
        <v>52</v>
      </c>
      <c r="B40" s="47" t="s">
        <v>54</v>
      </c>
      <c r="C40" s="48">
        <v>0</v>
      </c>
      <c r="D40" s="48">
        <v>1</v>
      </c>
      <c r="E40" s="48">
        <v>0</v>
      </c>
      <c r="F40" s="48">
        <v>2</v>
      </c>
      <c r="G40" s="48">
        <v>1</v>
      </c>
      <c r="H40" s="48"/>
      <c r="I40" s="48">
        <v>-3.39</v>
      </c>
      <c r="J40" s="51">
        <v>6</v>
      </c>
      <c r="K40" s="47"/>
      <c r="L40" s="34"/>
    </row>
    <row r="41" spans="1:12" s="32" customFormat="1" x14ac:dyDescent="0.35">
      <c r="A41" s="55"/>
      <c r="B41" s="47" t="s">
        <v>54</v>
      </c>
      <c r="C41" s="48">
        <v>0</v>
      </c>
      <c r="D41" s="48">
        <v>1</v>
      </c>
      <c r="E41" s="48">
        <v>0</v>
      </c>
      <c r="F41" s="48">
        <v>2</v>
      </c>
      <c r="G41" s="48">
        <v>1</v>
      </c>
      <c r="H41" s="48"/>
      <c r="I41" s="48">
        <v>0.38</v>
      </c>
      <c r="J41" s="52"/>
      <c r="K41" s="47"/>
      <c r="L41" s="34"/>
    </row>
    <row r="42" spans="1:12" s="32" customFormat="1" x14ac:dyDescent="0.35">
      <c r="A42" s="55"/>
      <c r="B42" s="47" t="s">
        <v>54</v>
      </c>
      <c r="C42" s="48">
        <v>0</v>
      </c>
      <c r="D42" s="48">
        <v>1</v>
      </c>
      <c r="E42" s="48">
        <v>0</v>
      </c>
      <c r="F42" s="48">
        <v>2</v>
      </c>
      <c r="G42" s="48">
        <v>1</v>
      </c>
      <c r="H42" s="48"/>
      <c r="I42" s="48">
        <v>0.64</v>
      </c>
      <c r="J42" s="52"/>
      <c r="K42" s="47" t="s">
        <v>53</v>
      </c>
      <c r="L42" s="34"/>
    </row>
    <row r="43" spans="1:12" s="32" customFormat="1" x14ac:dyDescent="0.35">
      <c r="A43" s="55"/>
      <c r="B43" s="47" t="s">
        <v>54</v>
      </c>
      <c r="C43" s="48">
        <v>0</v>
      </c>
      <c r="D43" s="48">
        <v>1</v>
      </c>
      <c r="E43" s="48">
        <v>0</v>
      </c>
      <c r="F43" s="48">
        <v>0</v>
      </c>
      <c r="G43" s="48">
        <v>1</v>
      </c>
      <c r="H43" s="48"/>
      <c r="I43" s="48">
        <v>-1.78</v>
      </c>
      <c r="J43" s="52"/>
      <c r="K43" s="47"/>
      <c r="L43" s="34"/>
    </row>
    <row r="44" spans="1:12" s="32" customFormat="1" x14ac:dyDescent="0.35">
      <c r="A44" s="55"/>
      <c r="B44" s="47" t="s">
        <v>54</v>
      </c>
      <c r="C44" s="48">
        <v>0</v>
      </c>
      <c r="D44" s="48">
        <v>1</v>
      </c>
      <c r="E44" s="48">
        <v>0</v>
      </c>
      <c r="F44" s="48">
        <v>0</v>
      </c>
      <c r="G44" s="48">
        <v>1</v>
      </c>
      <c r="H44" s="48"/>
      <c r="I44" s="48">
        <v>3.19</v>
      </c>
      <c r="J44" s="52"/>
      <c r="K44" s="47"/>
      <c r="L44" s="34"/>
    </row>
    <row r="45" spans="1:12" s="32" customFormat="1" x14ac:dyDescent="0.35">
      <c r="A45" s="56"/>
      <c r="B45" s="47" t="s">
        <v>54</v>
      </c>
      <c r="C45" s="48">
        <v>0</v>
      </c>
      <c r="D45" s="48">
        <v>1</v>
      </c>
      <c r="E45" s="48">
        <v>0</v>
      </c>
      <c r="F45" s="48">
        <v>0</v>
      </c>
      <c r="G45" s="48">
        <v>1</v>
      </c>
      <c r="H45" s="48"/>
      <c r="I45" s="48">
        <v>2.6</v>
      </c>
      <c r="J45" s="53"/>
      <c r="K45" s="47" t="s">
        <v>53</v>
      </c>
    </row>
    <row r="46" spans="1:12" s="32" customFormat="1" x14ac:dyDescent="0.35">
      <c r="A46" s="54" t="s">
        <v>55</v>
      </c>
      <c r="B46" s="47" t="s">
        <v>56</v>
      </c>
      <c r="C46" s="48">
        <v>0</v>
      </c>
      <c r="D46" s="48">
        <v>0</v>
      </c>
      <c r="E46" s="48">
        <v>2</v>
      </c>
      <c r="F46" s="48">
        <v>0</v>
      </c>
      <c r="G46" s="48">
        <v>1</v>
      </c>
      <c r="H46" s="48">
        <v>-6.53</v>
      </c>
      <c r="I46" s="48">
        <v>-7.0000000000000007E-2</v>
      </c>
      <c r="J46" s="51">
        <v>12</v>
      </c>
      <c r="K46" s="47" t="s">
        <v>344</v>
      </c>
    </row>
    <row r="47" spans="1:12" s="32" customFormat="1" x14ac:dyDescent="0.35">
      <c r="A47" s="55"/>
      <c r="B47" s="47" t="s">
        <v>56</v>
      </c>
      <c r="C47" s="48">
        <v>0</v>
      </c>
      <c r="D47" s="48">
        <v>0</v>
      </c>
      <c r="E47" s="48">
        <v>2</v>
      </c>
      <c r="F47" s="48">
        <v>0</v>
      </c>
      <c r="G47" s="48">
        <v>1</v>
      </c>
      <c r="H47" s="48">
        <v>-6.43</v>
      </c>
      <c r="I47" s="48">
        <v>0.03</v>
      </c>
      <c r="J47" s="52"/>
      <c r="K47" s="47"/>
    </row>
    <row r="48" spans="1:12" s="32" customFormat="1" x14ac:dyDescent="0.35">
      <c r="A48" s="55"/>
      <c r="B48" s="47" t="s">
        <v>56</v>
      </c>
      <c r="C48" s="48">
        <v>0</v>
      </c>
      <c r="D48" s="48">
        <v>0</v>
      </c>
      <c r="E48" s="48">
        <v>2</v>
      </c>
      <c r="F48" s="48">
        <v>0</v>
      </c>
      <c r="G48" s="48">
        <v>1</v>
      </c>
      <c r="H48" s="48">
        <v>-6.63</v>
      </c>
      <c r="I48" s="48">
        <v>-0.17</v>
      </c>
      <c r="J48" s="52"/>
      <c r="K48" s="47"/>
    </row>
    <row r="49" spans="1:12" s="32" customFormat="1" x14ac:dyDescent="0.35">
      <c r="A49" s="55"/>
      <c r="B49" s="47" t="s">
        <v>56</v>
      </c>
      <c r="C49" s="48">
        <v>0</v>
      </c>
      <c r="D49" s="48">
        <v>0</v>
      </c>
      <c r="E49" s="48">
        <v>2</v>
      </c>
      <c r="F49" s="48">
        <v>3</v>
      </c>
      <c r="G49" s="48">
        <v>1</v>
      </c>
      <c r="H49" s="48">
        <v>-5.54</v>
      </c>
      <c r="I49" s="48">
        <v>0.16</v>
      </c>
      <c r="J49" s="52"/>
      <c r="K49" s="47" t="s">
        <v>108</v>
      </c>
    </row>
    <row r="50" spans="1:12" s="32" customFormat="1" x14ac:dyDescent="0.35">
      <c r="A50" s="55"/>
      <c r="B50" s="47" t="s">
        <v>56</v>
      </c>
      <c r="C50" s="48">
        <v>0</v>
      </c>
      <c r="D50" s="48">
        <v>0</v>
      </c>
      <c r="E50" s="48">
        <v>2</v>
      </c>
      <c r="F50" s="48">
        <v>3</v>
      </c>
      <c r="G50" s="48">
        <v>1</v>
      </c>
      <c r="H50" s="48">
        <v>-7.46</v>
      </c>
      <c r="I50" s="48">
        <v>0.16</v>
      </c>
      <c r="J50" s="52"/>
      <c r="K50" s="47"/>
    </row>
    <row r="51" spans="1:12" s="32" customFormat="1" x14ac:dyDescent="0.35">
      <c r="A51" s="55"/>
      <c r="B51" s="47" t="s">
        <v>56</v>
      </c>
      <c r="C51" s="48">
        <v>0</v>
      </c>
      <c r="D51" s="48">
        <v>0</v>
      </c>
      <c r="E51" s="48">
        <v>2</v>
      </c>
      <c r="F51" s="48">
        <v>3</v>
      </c>
      <c r="G51" s="48">
        <v>1</v>
      </c>
      <c r="H51" s="48">
        <v>-3.63</v>
      </c>
      <c r="I51" s="48">
        <v>7.0000000000000007E-2</v>
      </c>
      <c r="J51" s="52"/>
      <c r="K51" s="47"/>
    </row>
    <row r="52" spans="1:12" s="32" customFormat="1" x14ac:dyDescent="0.35">
      <c r="A52" s="55"/>
      <c r="B52" s="47" t="s">
        <v>56</v>
      </c>
      <c r="C52" s="48">
        <v>0</v>
      </c>
      <c r="D52" s="48">
        <v>0</v>
      </c>
      <c r="E52" s="48">
        <v>2</v>
      </c>
      <c r="F52" s="48">
        <v>5</v>
      </c>
      <c r="G52" s="48">
        <v>0</v>
      </c>
      <c r="H52" s="48">
        <v>-4.59</v>
      </c>
      <c r="I52" s="48">
        <v>-0.32</v>
      </c>
      <c r="J52" s="52"/>
      <c r="K52" s="47"/>
    </row>
    <row r="53" spans="1:12" s="32" customFormat="1" x14ac:dyDescent="0.35">
      <c r="A53" s="55"/>
      <c r="B53" s="47" t="s">
        <v>56</v>
      </c>
      <c r="C53" s="48">
        <v>0</v>
      </c>
      <c r="D53" s="48">
        <v>0</v>
      </c>
      <c r="E53" s="48">
        <v>2</v>
      </c>
      <c r="F53" s="48">
        <v>5</v>
      </c>
      <c r="G53" s="48">
        <v>0</v>
      </c>
      <c r="H53" s="48">
        <v>-2.5499999999999998</v>
      </c>
      <c r="I53" s="48">
        <v>0.11</v>
      </c>
      <c r="J53" s="52"/>
      <c r="K53" s="47"/>
    </row>
    <row r="54" spans="1:12" s="32" customFormat="1" x14ac:dyDescent="0.35">
      <c r="A54" s="55"/>
      <c r="B54" s="47" t="s">
        <v>56</v>
      </c>
      <c r="C54" s="48">
        <v>0</v>
      </c>
      <c r="D54" s="48">
        <v>0</v>
      </c>
      <c r="E54" s="48">
        <v>2</v>
      </c>
      <c r="F54" s="48">
        <v>5</v>
      </c>
      <c r="G54" s="48">
        <v>0</v>
      </c>
      <c r="H54" s="48">
        <v>-5.59</v>
      </c>
      <c r="I54" s="48">
        <v>-0.5</v>
      </c>
      <c r="J54" s="52"/>
      <c r="K54" s="47" t="s">
        <v>108</v>
      </c>
    </row>
    <row r="55" spans="1:12" s="32" customFormat="1" x14ac:dyDescent="0.35">
      <c r="A55" s="55"/>
      <c r="B55" s="47" t="s">
        <v>56</v>
      </c>
      <c r="C55" s="48">
        <v>0</v>
      </c>
      <c r="D55" s="48">
        <v>0</v>
      </c>
      <c r="E55" s="48">
        <v>2</v>
      </c>
      <c r="F55" s="48">
        <v>0</v>
      </c>
      <c r="G55" s="48">
        <v>0</v>
      </c>
      <c r="H55" s="48">
        <v>-7.83</v>
      </c>
      <c r="I55" s="48">
        <v>0.36</v>
      </c>
      <c r="J55" s="52"/>
      <c r="K55" s="47"/>
    </row>
    <row r="56" spans="1:12" s="32" customFormat="1" x14ac:dyDescent="0.35">
      <c r="A56" s="55"/>
      <c r="B56" s="47" t="s">
        <v>56</v>
      </c>
      <c r="C56" s="48">
        <v>0</v>
      </c>
      <c r="D56" s="48">
        <v>0</v>
      </c>
      <c r="E56" s="48">
        <v>2</v>
      </c>
      <c r="F56" s="48">
        <v>0</v>
      </c>
      <c r="G56" s="48">
        <v>0</v>
      </c>
      <c r="H56" s="48">
        <v>-9.16</v>
      </c>
      <c r="I56" s="48">
        <v>1.1200000000000001</v>
      </c>
      <c r="J56" s="52"/>
      <c r="K56" s="47"/>
    </row>
    <row r="57" spans="1:12" s="32" customFormat="1" x14ac:dyDescent="0.35">
      <c r="A57" s="56"/>
      <c r="B57" s="47" t="s">
        <v>56</v>
      </c>
      <c r="C57" s="48">
        <v>0</v>
      </c>
      <c r="D57" s="48">
        <v>0</v>
      </c>
      <c r="E57" s="48">
        <v>2</v>
      </c>
      <c r="F57" s="48">
        <v>0</v>
      </c>
      <c r="G57" s="48">
        <v>0</v>
      </c>
      <c r="H57" s="48">
        <v>-7.72</v>
      </c>
      <c r="I57" s="48">
        <v>0.18</v>
      </c>
      <c r="J57" s="53"/>
      <c r="K57" s="47" t="s">
        <v>108</v>
      </c>
      <c r="L57" s="23"/>
    </row>
    <row r="58" spans="1:12" s="32" customFormat="1" x14ac:dyDescent="0.35">
      <c r="A58" s="50" t="s">
        <v>59</v>
      </c>
      <c r="B58" s="47" t="s">
        <v>58</v>
      </c>
      <c r="C58" s="48">
        <v>0</v>
      </c>
      <c r="D58" s="48">
        <v>0</v>
      </c>
      <c r="E58" s="48">
        <v>0</v>
      </c>
      <c r="F58" s="48">
        <v>0</v>
      </c>
      <c r="G58" s="48">
        <v>0</v>
      </c>
      <c r="H58" s="48"/>
      <c r="I58" s="48">
        <v>-0.33779999999999999</v>
      </c>
      <c r="J58" s="51">
        <v>2</v>
      </c>
      <c r="K58" s="47" t="s">
        <v>292</v>
      </c>
    </row>
    <row r="59" spans="1:12" s="32" customFormat="1" x14ac:dyDescent="0.35">
      <c r="A59" s="50"/>
      <c r="B59" s="47" t="s">
        <v>58</v>
      </c>
      <c r="C59" s="48">
        <v>0</v>
      </c>
      <c r="D59" s="48">
        <v>0</v>
      </c>
      <c r="E59" s="48">
        <v>0</v>
      </c>
      <c r="F59" s="48">
        <v>3</v>
      </c>
      <c r="G59" s="48">
        <v>0</v>
      </c>
      <c r="H59" s="48"/>
      <c r="I59" s="48">
        <v>-1.3439000000000001</v>
      </c>
      <c r="J59" s="53"/>
      <c r="K59" s="47" t="s">
        <v>61</v>
      </c>
    </row>
    <row r="60" spans="1:12" s="32" customFormat="1" x14ac:dyDescent="0.35">
      <c r="A60" s="50" t="s">
        <v>332</v>
      </c>
      <c r="B60" s="47" t="s">
        <v>63</v>
      </c>
      <c r="C60" s="48">
        <v>0</v>
      </c>
      <c r="D60" s="48">
        <v>0</v>
      </c>
      <c r="E60" s="48">
        <v>0</v>
      </c>
      <c r="F60" s="48">
        <v>1</v>
      </c>
      <c r="G60" s="48">
        <v>1</v>
      </c>
      <c r="H60" s="48"/>
      <c r="I60" s="48">
        <v>-0.43609999999999999</v>
      </c>
      <c r="J60" s="51">
        <v>4</v>
      </c>
      <c r="K60" s="47" t="s">
        <v>293</v>
      </c>
    </row>
    <row r="61" spans="1:12" s="32" customFormat="1" x14ac:dyDescent="0.35">
      <c r="A61" s="50"/>
      <c r="B61" s="47" t="s">
        <v>63</v>
      </c>
      <c r="C61" s="48">
        <v>0</v>
      </c>
      <c r="D61" s="48">
        <v>0</v>
      </c>
      <c r="E61" s="48">
        <v>0</v>
      </c>
      <c r="F61" s="48">
        <v>4</v>
      </c>
      <c r="G61" s="48">
        <v>1</v>
      </c>
      <c r="H61" s="48"/>
      <c r="I61" s="48">
        <v>-0.09</v>
      </c>
      <c r="J61" s="52"/>
      <c r="K61" s="47" t="s">
        <v>294</v>
      </c>
    </row>
    <row r="62" spans="1:12" s="32" customFormat="1" x14ac:dyDescent="0.35">
      <c r="A62" s="50"/>
      <c r="B62" s="47" t="s">
        <v>63</v>
      </c>
      <c r="C62" s="48">
        <v>0</v>
      </c>
      <c r="D62" s="48">
        <v>0</v>
      </c>
      <c r="E62" s="48">
        <v>0</v>
      </c>
      <c r="F62" s="48">
        <v>2</v>
      </c>
      <c r="G62" s="48">
        <v>1</v>
      </c>
      <c r="H62" s="48"/>
      <c r="I62" s="48">
        <v>0.36990000000000001</v>
      </c>
      <c r="J62" s="52"/>
      <c r="K62" s="47" t="s">
        <v>294</v>
      </c>
    </row>
    <row r="63" spans="1:12" s="32" customFormat="1" x14ac:dyDescent="0.35">
      <c r="A63" s="50"/>
      <c r="B63" s="47" t="s">
        <v>63</v>
      </c>
      <c r="C63" s="48">
        <v>0</v>
      </c>
      <c r="D63" s="48">
        <v>0</v>
      </c>
      <c r="E63" s="48">
        <v>0</v>
      </c>
      <c r="F63" s="48">
        <v>0</v>
      </c>
      <c r="G63" s="48">
        <v>1</v>
      </c>
      <c r="H63" s="48"/>
      <c r="I63" s="48">
        <v>0.64580000000000004</v>
      </c>
      <c r="J63" s="53"/>
      <c r="K63" s="47" t="s">
        <v>294</v>
      </c>
    </row>
    <row r="64" spans="1:12" s="32" customFormat="1" x14ac:dyDescent="0.35">
      <c r="A64" s="50" t="s">
        <v>65</v>
      </c>
      <c r="B64" s="47" t="s">
        <v>66</v>
      </c>
      <c r="C64" s="48">
        <v>1</v>
      </c>
      <c r="D64" s="48">
        <v>0</v>
      </c>
      <c r="E64" s="48">
        <v>3</v>
      </c>
      <c r="F64" s="48">
        <v>5</v>
      </c>
      <c r="G64" s="48">
        <v>0</v>
      </c>
      <c r="H64" s="48"/>
      <c r="I64" s="48">
        <v>0.25</v>
      </c>
      <c r="J64" s="51">
        <v>6</v>
      </c>
      <c r="K64" s="47"/>
    </row>
    <row r="65" spans="1:11" s="32" customFormat="1" x14ac:dyDescent="0.35">
      <c r="A65" s="50"/>
      <c r="B65" s="47" t="s">
        <v>66</v>
      </c>
      <c r="C65" s="48">
        <v>1</v>
      </c>
      <c r="D65" s="48">
        <v>0</v>
      </c>
      <c r="E65" s="48">
        <v>3</v>
      </c>
      <c r="F65" s="48">
        <v>5</v>
      </c>
      <c r="G65" s="48">
        <v>0</v>
      </c>
      <c r="H65" s="48"/>
      <c r="I65" s="48">
        <v>0.35</v>
      </c>
      <c r="J65" s="52"/>
      <c r="K65" s="47"/>
    </row>
    <row r="66" spans="1:11" s="32" customFormat="1" x14ac:dyDescent="0.35">
      <c r="A66" s="50"/>
      <c r="B66" s="47" t="s">
        <v>66</v>
      </c>
      <c r="C66" s="48">
        <v>1</v>
      </c>
      <c r="D66" s="48">
        <v>0</v>
      </c>
      <c r="E66" s="48">
        <v>3</v>
      </c>
      <c r="F66" s="48">
        <v>5</v>
      </c>
      <c r="G66" s="48">
        <v>0</v>
      </c>
      <c r="H66" s="48"/>
      <c r="I66" s="48">
        <v>0.66</v>
      </c>
      <c r="J66" s="52"/>
      <c r="K66" s="47"/>
    </row>
    <row r="67" spans="1:11" s="32" customFormat="1" x14ac:dyDescent="0.35">
      <c r="A67" s="50"/>
      <c r="B67" s="47" t="s">
        <v>66</v>
      </c>
      <c r="C67" s="48">
        <v>1</v>
      </c>
      <c r="D67" s="48">
        <v>0</v>
      </c>
      <c r="E67" s="48">
        <v>3</v>
      </c>
      <c r="F67" s="48">
        <v>5</v>
      </c>
      <c r="G67" s="48">
        <v>1</v>
      </c>
      <c r="H67" s="48"/>
      <c r="I67" s="48">
        <v>0</v>
      </c>
      <c r="J67" s="52"/>
      <c r="K67" s="47"/>
    </row>
    <row r="68" spans="1:11" s="32" customFormat="1" x14ac:dyDescent="0.35">
      <c r="A68" s="50"/>
      <c r="B68" s="47" t="s">
        <v>66</v>
      </c>
      <c r="C68" s="48">
        <v>1</v>
      </c>
      <c r="D68" s="48">
        <v>0</v>
      </c>
      <c r="E68" s="48">
        <v>3</v>
      </c>
      <c r="F68" s="48">
        <v>5</v>
      </c>
      <c r="G68" s="48">
        <v>1</v>
      </c>
      <c r="H68" s="48"/>
      <c r="I68" s="48">
        <v>0</v>
      </c>
      <c r="J68" s="52"/>
      <c r="K68" s="47"/>
    </row>
    <row r="69" spans="1:11" s="32" customFormat="1" x14ac:dyDescent="0.35">
      <c r="A69" s="50"/>
      <c r="B69" s="47" t="s">
        <v>66</v>
      </c>
      <c r="C69" s="48">
        <v>1</v>
      </c>
      <c r="D69" s="48">
        <v>0</v>
      </c>
      <c r="E69" s="48">
        <v>3</v>
      </c>
      <c r="F69" s="48">
        <v>5</v>
      </c>
      <c r="G69" s="48">
        <v>1</v>
      </c>
      <c r="H69" s="48"/>
      <c r="I69" s="48">
        <v>0</v>
      </c>
      <c r="J69" s="53"/>
      <c r="K69" s="47"/>
    </row>
    <row r="70" spans="1:11" s="32" customFormat="1" x14ac:dyDescent="0.35">
      <c r="A70" s="50" t="s">
        <v>82</v>
      </c>
      <c r="B70" s="47" t="s">
        <v>47</v>
      </c>
      <c r="C70" s="48">
        <v>0</v>
      </c>
      <c r="D70" s="48">
        <v>0</v>
      </c>
      <c r="E70" s="48">
        <v>0</v>
      </c>
      <c r="F70" s="48">
        <v>0</v>
      </c>
      <c r="G70" s="48">
        <v>0</v>
      </c>
      <c r="H70" s="48"/>
      <c r="I70" s="48">
        <v>0.43</v>
      </c>
      <c r="J70" s="51">
        <v>4</v>
      </c>
      <c r="K70" s="47" t="s">
        <v>67</v>
      </c>
    </row>
    <row r="71" spans="1:11" s="32" customFormat="1" x14ac:dyDescent="0.35">
      <c r="A71" s="50"/>
      <c r="B71" s="47" t="s">
        <v>333</v>
      </c>
      <c r="C71" s="48">
        <v>0</v>
      </c>
      <c r="D71" s="48">
        <v>0</v>
      </c>
      <c r="E71" s="48">
        <v>0</v>
      </c>
      <c r="F71" s="48">
        <v>0</v>
      </c>
      <c r="G71" s="48">
        <v>0</v>
      </c>
      <c r="H71" s="48"/>
      <c r="I71" s="48">
        <v>-0.06</v>
      </c>
      <c r="J71" s="52"/>
      <c r="K71" s="47"/>
    </row>
    <row r="72" spans="1:11" s="32" customFormat="1" x14ac:dyDescent="0.35">
      <c r="A72" s="50"/>
      <c r="B72" s="47" t="s">
        <v>334</v>
      </c>
      <c r="C72" s="48">
        <v>0</v>
      </c>
      <c r="D72" s="48">
        <v>0</v>
      </c>
      <c r="E72" s="48">
        <v>0</v>
      </c>
      <c r="F72" s="48">
        <v>1</v>
      </c>
      <c r="G72" s="48">
        <v>0</v>
      </c>
      <c r="H72" s="48"/>
      <c r="I72" s="48">
        <v>-0.15</v>
      </c>
      <c r="J72" s="52"/>
      <c r="K72" s="47"/>
    </row>
    <row r="73" spans="1:11" s="32" customFormat="1" x14ac:dyDescent="0.35">
      <c r="A73" s="50"/>
      <c r="B73" s="47" t="s">
        <v>335</v>
      </c>
      <c r="C73" s="48">
        <v>0</v>
      </c>
      <c r="D73" s="48">
        <v>0</v>
      </c>
      <c r="E73" s="48">
        <v>0</v>
      </c>
      <c r="F73" s="48">
        <v>1</v>
      </c>
      <c r="G73" s="48">
        <v>0</v>
      </c>
      <c r="H73" s="48"/>
      <c r="I73" s="48">
        <v>-0.55000000000000004</v>
      </c>
      <c r="J73" s="53"/>
      <c r="K73" s="47" t="s">
        <v>67</v>
      </c>
    </row>
    <row r="74" spans="1:11" s="32" customFormat="1" x14ac:dyDescent="0.35">
      <c r="A74" s="50" t="s">
        <v>68</v>
      </c>
      <c r="B74" s="47" t="s">
        <v>69</v>
      </c>
      <c r="C74" s="48">
        <v>0</v>
      </c>
      <c r="D74" s="48">
        <v>0</v>
      </c>
      <c r="E74" s="48">
        <v>2</v>
      </c>
      <c r="F74" s="48">
        <v>0</v>
      </c>
      <c r="G74" s="48">
        <v>1</v>
      </c>
      <c r="H74" s="48">
        <v>-2.1518999999999999</v>
      </c>
      <c r="I74" s="48">
        <v>0.58169999999999999</v>
      </c>
      <c r="J74" s="51">
        <v>2</v>
      </c>
      <c r="K74" s="47" t="s">
        <v>309</v>
      </c>
    </row>
    <row r="75" spans="1:11" s="32" customFormat="1" x14ac:dyDescent="0.35">
      <c r="A75" s="50"/>
      <c r="B75" s="47" t="s">
        <v>70</v>
      </c>
      <c r="C75" s="48">
        <v>0</v>
      </c>
      <c r="D75" s="48">
        <v>1</v>
      </c>
      <c r="E75" s="48">
        <v>2</v>
      </c>
      <c r="F75" s="48">
        <v>0</v>
      </c>
      <c r="G75" s="48">
        <v>1</v>
      </c>
      <c r="H75" s="48">
        <v>-1.6334</v>
      </c>
      <c r="I75" s="48">
        <v>0.39979999999999999</v>
      </c>
      <c r="J75" s="53"/>
      <c r="K75" s="47" t="s">
        <v>71</v>
      </c>
    </row>
    <row r="76" spans="1:11" s="32" customFormat="1" x14ac:dyDescent="0.35">
      <c r="A76" s="54" t="s">
        <v>72</v>
      </c>
      <c r="B76" s="47" t="s">
        <v>73</v>
      </c>
      <c r="C76" s="48">
        <v>1</v>
      </c>
      <c r="D76" s="48">
        <v>1</v>
      </c>
      <c r="E76" s="48">
        <v>0</v>
      </c>
      <c r="F76" s="48">
        <v>2</v>
      </c>
      <c r="G76" s="48">
        <v>1</v>
      </c>
      <c r="H76" s="48"/>
      <c r="I76" s="48">
        <v>7.0000000000000007E-2</v>
      </c>
      <c r="J76" s="51">
        <v>9</v>
      </c>
      <c r="K76" s="47" t="s">
        <v>75</v>
      </c>
    </row>
    <row r="77" spans="1:11" s="32" customFormat="1" x14ac:dyDescent="0.35">
      <c r="A77" s="55"/>
      <c r="B77" s="47" t="s">
        <v>73</v>
      </c>
      <c r="C77" s="48">
        <v>1</v>
      </c>
      <c r="D77" s="48">
        <v>1</v>
      </c>
      <c r="E77" s="48">
        <v>0</v>
      </c>
      <c r="F77" s="48">
        <v>2</v>
      </c>
      <c r="G77" s="48">
        <v>1</v>
      </c>
      <c r="H77" s="48"/>
      <c r="I77" s="48">
        <v>0.14000000000000001</v>
      </c>
      <c r="J77" s="52"/>
      <c r="K77" s="47"/>
    </row>
    <row r="78" spans="1:11" s="32" customFormat="1" x14ac:dyDescent="0.35">
      <c r="A78" s="55"/>
      <c r="B78" s="47" t="s">
        <v>73</v>
      </c>
      <c r="C78" s="48">
        <v>1</v>
      </c>
      <c r="D78" s="48">
        <v>1</v>
      </c>
      <c r="E78" s="48">
        <v>0</v>
      </c>
      <c r="F78" s="48">
        <v>2</v>
      </c>
      <c r="G78" s="48">
        <v>1</v>
      </c>
      <c r="H78" s="48"/>
      <c r="I78" s="48">
        <v>0.26</v>
      </c>
      <c r="J78" s="52"/>
      <c r="K78" s="47"/>
    </row>
    <row r="79" spans="1:11" s="32" customFormat="1" x14ac:dyDescent="0.35">
      <c r="A79" s="55"/>
      <c r="B79" s="47" t="s">
        <v>73</v>
      </c>
      <c r="C79" s="48">
        <v>1</v>
      </c>
      <c r="D79" s="48">
        <v>1</v>
      </c>
      <c r="E79" s="48">
        <v>0</v>
      </c>
      <c r="F79" s="48">
        <v>2</v>
      </c>
      <c r="G79" s="48">
        <v>1</v>
      </c>
      <c r="H79" s="48"/>
      <c r="I79" s="48">
        <v>0.09</v>
      </c>
      <c r="J79" s="52"/>
      <c r="K79" s="47"/>
    </row>
    <row r="80" spans="1:11" s="32" customFormat="1" x14ac:dyDescent="0.35">
      <c r="A80" s="55"/>
      <c r="B80" s="47" t="s">
        <v>73</v>
      </c>
      <c r="C80" s="48">
        <v>1</v>
      </c>
      <c r="D80" s="48">
        <v>1</v>
      </c>
      <c r="E80" s="48">
        <v>0</v>
      </c>
      <c r="F80" s="48">
        <v>2</v>
      </c>
      <c r="G80" s="48">
        <v>1</v>
      </c>
      <c r="H80" s="48"/>
      <c r="I80" s="48">
        <v>0.16</v>
      </c>
      <c r="J80" s="52"/>
      <c r="K80" s="47"/>
    </row>
    <row r="81" spans="1:11" s="32" customFormat="1" x14ac:dyDescent="0.35">
      <c r="A81" s="55"/>
      <c r="B81" s="47" t="s">
        <v>73</v>
      </c>
      <c r="C81" s="48">
        <v>1</v>
      </c>
      <c r="D81" s="48">
        <v>1</v>
      </c>
      <c r="E81" s="48">
        <v>0</v>
      </c>
      <c r="F81" s="48">
        <v>2</v>
      </c>
      <c r="G81" s="48">
        <v>1</v>
      </c>
      <c r="H81" s="48"/>
      <c r="I81" s="48">
        <v>0.27</v>
      </c>
      <c r="J81" s="52"/>
      <c r="K81" s="47"/>
    </row>
    <row r="82" spans="1:11" s="32" customFormat="1" x14ac:dyDescent="0.35">
      <c r="A82" s="55"/>
      <c r="B82" s="47" t="s">
        <v>73</v>
      </c>
      <c r="C82" s="48">
        <v>1</v>
      </c>
      <c r="D82" s="48">
        <v>1</v>
      </c>
      <c r="E82" s="48">
        <v>0</v>
      </c>
      <c r="F82" s="48">
        <v>2</v>
      </c>
      <c r="G82" s="48">
        <v>1</v>
      </c>
      <c r="H82" s="48"/>
      <c r="I82" s="48">
        <v>0.11</v>
      </c>
      <c r="J82" s="52"/>
      <c r="K82" s="47"/>
    </row>
    <row r="83" spans="1:11" s="32" customFormat="1" x14ac:dyDescent="0.35">
      <c r="A83" s="55"/>
      <c r="B83" s="47" t="s">
        <v>73</v>
      </c>
      <c r="C83" s="48">
        <v>1</v>
      </c>
      <c r="D83" s="48">
        <v>1</v>
      </c>
      <c r="E83" s="48">
        <v>0</v>
      </c>
      <c r="F83" s="48">
        <v>2</v>
      </c>
      <c r="G83" s="48">
        <v>1</v>
      </c>
      <c r="H83" s="48"/>
      <c r="I83" s="48">
        <v>0.18</v>
      </c>
      <c r="J83" s="52"/>
      <c r="K83" s="47"/>
    </row>
    <row r="84" spans="1:11" s="32" customFormat="1" x14ac:dyDescent="0.35">
      <c r="A84" s="56"/>
      <c r="B84" s="47" t="s">
        <v>73</v>
      </c>
      <c r="C84" s="48">
        <v>1</v>
      </c>
      <c r="D84" s="48">
        <v>1</v>
      </c>
      <c r="E84" s="48">
        <v>0</v>
      </c>
      <c r="F84" s="48">
        <v>2</v>
      </c>
      <c r="G84" s="48">
        <v>1</v>
      </c>
      <c r="H84" s="48"/>
      <c r="I84" s="48">
        <v>0.28999999999999998</v>
      </c>
      <c r="J84" s="53"/>
      <c r="K84" s="47"/>
    </row>
    <row r="85" spans="1:11" s="32" customFormat="1" x14ac:dyDescent="0.35">
      <c r="A85" s="50" t="s">
        <v>76</v>
      </c>
      <c r="B85" s="47" t="s">
        <v>43</v>
      </c>
      <c r="C85" s="48">
        <v>0</v>
      </c>
      <c r="D85" s="48">
        <v>1</v>
      </c>
      <c r="E85" s="48">
        <v>2</v>
      </c>
      <c r="F85" s="48">
        <v>0</v>
      </c>
      <c r="G85" s="48">
        <v>0</v>
      </c>
      <c r="H85" s="48">
        <v>-1.02</v>
      </c>
      <c r="I85" s="48">
        <v>1.04</v>
      </c>
      <c r="J85" s="51">
        <v>8</v>
      </c>
      <c r="K85" s="47" t="s">
        <v>79</v>
      </c>
    </row>
    <row r="86" spans="1:11" s="32" customFormat="1" x14ac:dyDescent="0.35">
      <c r="A86" s="50"/>
      <c r="B86" s="47" t="s">
        <v>43</v>
      </c>
      <c r="C86" s="48">
        <v>0</v>
      </c>
      <c r="D86" s="48">
        <v>1</v>
      </c>
      <c r="E86" s="48">
        <v>2</v>
      </c>
      <c r="F86" s="48">
        <v>0</v>
      </c>
      <c r="G86" s="48">
        <v>0</v>
      </c>
      <c r="H86" s="48">
        <v>-1.006</v>
      </c>
      <c r="I86" s="48">
        <v>1.54</v>
      </c>
      <c r="J86" s="52"/>
      <c r="K86" s="47"/>
    </row>
    <row r="87" spans="1:11" s="32" customFormat="1" x14ac:dyDescent="0.35">
      <c r="A87" s="50"/>
      <c r="B87" s="47" t="s">
        <v>43</v>
      </c>
      <c r="C87" s="48">
        <v>0</v>
      </c>
      <c r="D87" s="48">
        <v>1</v>
      </c>
      <c r="E87" s="48">
        <v>2</v>
      </c>
      <c r="F87" s="48">
        <v>0</v>
      </c>
      <c r="G87" s="48">
        <v>0</v>
      </c>
      <c r="H87" s="48">
        <v>-0.99329999999999996</v>
      </c>
      <c r="I87" s="48">
        <v>0.94</v>
      </c>
      <c r="J87" s="52"/>
      <c r="K87" s="47"/>
    </row>
    <row r="88" spans="1:11" s="32" customFormat="1" x14ac:dyDescent="0.35">
      <c r="A88" s="50"/>
      <c r="B88" s="47" t="s">
        <v>43</v>
      </c>
      <c r="C88" s="48">
        <v>0</v>
      </c>
      <c r="D88" s="48">
        <v>1</v>
      </c>
      <c r="E88" s="48">
        <v>2</v>
      </c>
      <c r="F88" s="48">
        <v>0</v>
      </c>
      <c r="G88" s="48">
        <v>0</v>
      </c>
      <c r="H88" s="48">
        <v>-0.94</v>
      </c>
      <c r="I88" s="48">
        <v>1.0660000000000001</v>
      </c>
      <c r="J88" s="52"/>
      <c r="K88" s="47"/>
    </row>
    <row r="89" spans="1:11" s="32" customFormat="1" x14ac:dyDescent="0.35">
      <c r="A89" s="50"/>
      <c r="B89" s="47" t="s">
        <v>43</v>
      </c>
      <c r="C89" s="48">
        <v>0</v>
      </c>
      <c r="D89" s="48">
        <v>1</v>
      </c>
      <c r="E89" s="48">
        <v>2</v>
      </c>
      <c r="F89" s="48">
        <v>0</v>
      </c>
      <c r="G89" s="48">
        <v>1</v>
      </c>
      <c r="H89" s="48">
        <v>-1.026</v>
      </c>
      <c r="I89" s="48">
        <v>0.114</v>
      </c>
      <c r="J89" s="52"/>
      <c r="K89" s="47"/>
    </row>
    <row r="90" spans="1:11" s="32" customFormat="1" x14ac:dyDescent="0.35">
      <c r="A90" s="50"/>
      <c r="B90" s="47" t="s">
        <v>43</v>
      </c>
      <c r="C90" s="48">
        <v>0</v>
      </c>
      <c r="D90" s="48">
        <v>1</v>
      </c>
      <c r="E90" s="48">
        <v>2</v>
      </c>
      <c r="F90" s="48">
        <v>0</v>
      </c>
      <c r="G90" s="48">
        <v>1</v>
      </c>
      <c r="H90" s="48">
        <v>-1.006</v>
      </c>
      <c r="I90" s="48">
        <v>2.19</v>
      </c>
      <c r="J90" s="52"/>
      <c r="K90" s="47"/>
    </row>
    <row r="91" spans="1:11" s="32" customFormat="1" x14ac:dyDescent="0.35">
      <c r="A91" s="50"/>
      <c r="B91" s="47" t="s">
        <v>43</v>
      </c>
      <c r="C91" s="48">
        <v>0</v>
      </c>
      <c r="D91" s="48">
        <v>1</v>
      </c>
      <c r="E91" s="48">
        <v>2</v>
      </c>
      <c r="F91" s="48">
        <v>0</v>
      </c>
      <c r="G91" s="48">
        <v>1</v>
      </c>
      <c r="H91" s="48">
        <v>-0.99329999999999996</v>
      </c>
      <c r="I91" s="48">
        <v>0.02</v>
      </c>
      <c r="J91" s="52"/>
      <c r="K91" s="47"/>
    </row>
    <row r="92" spans="1:11" s="32" customFormat="1" x14ac:dyDescent="0.35">
      <c r="A92" s="50"/>
      <c r="B92" s="47" t="s">
        <v>43</v>
      </c>
      <c r="C92" s="48">
        <v>0</v>
      </c>
      <c r="D92" s="48">
        <v>1</v>
      </c>
      <c r="E92" s="48">
        <v>2</v>
      </c>
      <c r="F92" s="48">
        <v>0</v>
      </c>
      <c r="G92" s="48">
        <v>1</v>
      </c>
      <c r="H92" s="48">
        <v>-0.94</v>
      </c>
      <c r="I92" s="48">
        <v>1.64</v>
      </c>
      <c r="J92" s="53"/>
      <c r="K92" s="47" t="s">
        <v>79</v>
      </c>
    </row>
    <row r="93" spans="1:11" s="32" customFormat="1" x14ac:dyDescent="0.35">
      <c r="A93" s="54" t="s">
        <v>83</v>
      </c>
      <c r="B93" s="47" t="s">
        <v>84</v>
      </c>
      <c r="C93" s="48">
        <v>0</v>
      </c>
      <c r="D93" s="48">
        <v>0</v>
      </c>
      <c r="E93" s="48">
        <v>1</v>
      </c>
      <c r="F93" s="48">
        <v>0</v>
      </c>
      <c r="G93" s="48">
        <v>0</v>
      </c>
      <c r="H93" s="48">
        <v>-2.82</v>
      </c>
      <c r="I93" s="48">
        <v>0.63</v>
      </c>
      <c r="J93" s="51">
        <v>6</v>
      </c>
      <c r="K93" s="47" t="s">
        <v>57</v>
      </c>
    </row>
    <row r="94" spans="1:11" s="32" customFormat="1" x14ac:dyDescent="0.35">
      <c r="A94" s="55"/>
      <c r="B94" s="47" t="s">
        <v>84</v>
      </c>
      <c r="C94" s="48">
        <v>0</v>
      </c>
      <c r="D94" s="48">
        <v>0</v>
      </c>
      <c r="E94" s="48">
        <v>1</v>
      </c>
      <c r="F94" s="48">
        <v>0</v>
      </c>
      <c r="G94" s="48">
        <v>0</v>
      </c>
      <c r="H94" s="48">
        <v>-0.69699999999999995</v>
      </c>
      <c r="I94" s="48">
        <v>0.06</v>
      </c>
      <c r="J94" s="52"/>
      <c r="K94" s="47"/>
    </row>
    <row r="95" spans="1:11" s="32" customFormat="1" x14ac:dyDescent="0.35">
      <c r="A95" s="55"/>
      <c r="B95" s="47" t="s">
        <v>84</v>
      </c>
      <c r="C95" s="48">
        <v>0</v>
      </c>
      <c r="D95" s="48">
        <v>0</v>
      </c>
      <c r="E95" s="48">
        <v>1</v>
      </c>
      <c r="F95" s="48">
        <v>0</v>
      </c>
      <c r="G95" s="48">
        <v>0</v>
      </c>
      <c r="H95" s="48">
        <v>-3.4569999999999999</v>
      </c>
      <c r="I95" s="48">
        <v>0.65</v>
      </c>
      <c r="J95" s="52"/>
      <c r="K95" s="47"/>
    </row>
    <row r="96" spans="1:11" s="32" customFormat="1" x14ac:dyDescent="0.35">
      <c r="A96" s="55"/>
      <c r="B96" s="47" t="s">
        <v>84</v>
      </c>
      <c r="C96" s="48">
        <v>0</v>
      </c>
      <c r="D96" s="48">
        <v>0</v>
      </c>
      <c r="E96" s="48">
        <v>1</v>
      </c>
      <c r="F96" s="48">
        <v>0</v>
      </c>
      <c r="G96" s="48">
        <v>0</v>
      </c>
      <c r="H96" s="48">
        <v>-1.7589999999999999</v>
      </c>
      <c r="I96" s="48">
        <v>2.33</v>
      </c>
      <c r="J96" s="52"/>
      <c r="K96" s="47"/>
    </row>
    <row r="97" spans="1:11" s="32" customFormat="1" x14ac:dyDescent="0.35">
      <c r="A97" s="55"/>
      <c r="B97" s="47" t="s">
        <v>84</v>
      </c>
      <c r="C97" s="48">
        <v>0</v>
      </c>
      <c r="D97" s="48">
        <v>0</v>
      </c>
      <c r="E97" s="48">
        <v>1</v>
      </c>
      <c r="F97" s="48">
        <v>0</v>
      </c>
      <c r="G97" s="48">
        <v>0</v>
      </c>
      <c r="H97" s="48">
        <v>-0.58699999999999997</v>
      </c>
      <c r="I97" s="48">
        <v>0.23</v>
      </c>
      <c r="J97" s="52"/>
      <c r="K97" s="47"/>
    </row>
    <row r="98" spans="1:11" s="32" customFormat="1" x14ac:dyDescent="0.35">
      <c r="A98" s="56"/>
      <c r="B98" s="47" t="s">
        <v>84</v>
      </c>
      <c r="C98" s="48">
        <v>0</v>
      </c>
      <c r="D98" s="48">
        <v>0</v>
      </c>
      <c r="E98" s="48">
        <v>1</v>
      </c>
      <c r="F98" s="48">
        <v>0</v>
      </c>
      <c r="G98" s="48">
        <v>0</v>
      </c>
      <c r="H98" s="48">
        <v>-2.3610000000000002</v>
      </c>
      <c r="I98" s="48">
        <v>2.4300000000000002</v>
      </c>
      <c r="J98" s="53"/>
      <c r="K98" s="47"/>
    </row>
    <row r="99" spans="1:11" s="32" customFormat="1" x14ac:dyDescent="0.35">
      <c r="A99" s="50" t="s">
        <v>95</v>
      </c>
      <c r="B99" s="47" t="s">
        <v>84</v>
      </c>
      <c r="C99" s="48">
        <v>0</v>
      </c>
      <c r="D99" s="48">
        <v>0</v>
      </c>
      <c r="E99" s="48">
        <v>0</v>
      </c>
      <c r="F99" s="48">
        <v>0</v>
      </c>
      <c r="G99" s="48">
        <v>0</v>
      </c>
      <c r="H99" s="48">
        <v>-0.43</v>
      </c>
      <c r="I99" s="48">
        <v>1.86</v>
      </c>
      <c r="J99" s="51">
        <v>3</v>
      </c>
      <c r="K99" s="47" t="s">
        <v>323</v>
      </c>
    </row>
    <row r="100" spans="1:11" s="32" customFormat="1" x14ac:dyDescent="0.35">
      <c r="A100" s="50"/>
      <c r="B100" s="47" t="s">
        <v>84</v>
      </c>
      <c r="C100" s="48">
        <v>0</v>
      </c>
      <c r="D100" s="48">
        <v>0</v>
      </c>
      <c r="E100" s="48">
        <v>0</v>
      </c>
      <c r="F100" s="48">
        <v>2</v>
      </c>
      <c r="G100" s="48">
        <v>0</v>
      </c>
      <c r="H100" s="48">
        <v>-1.23</v>
      </c>
      <c r="I100" s="48">
        <v>-2.44</v>
      </c>
      <c r="J100" s="52"/>
      <c r="K100" s="47" t="s">
        <v>323</v>
      </c>
    </row>
    <row r="101" spans="1:11" s="32" customFormat="1" x14ac:dyDescent="0.35">
      <c r="A101" s="50"/>
      <c r="B101" s="47" t="s">
        <v>84</v>
      </c>
      <c r="C101" s="48">
        <v>0</v>
      </c>
      <c r="D101" s="48">
        <v>0</v>
      </c>
      <c r="E101" s="48">
        <v>3</v>
      </c>
      <c r="F101" s="48">
        <v>0</v>
      </c>
      <c r="G101" s="48">
        <v>0</v>
      </c>
      <c r="H101" s="48">
        <v>-3.9180000000000001</v>
      </c>
      <c r="I101" s="48">
        <v>3.778</v>
      </c>
      <c r="J101" s="52"/>
      <c r="K101" s="47" t="s">
        <v>323</v>
      </c>
    </row>
    <row r="102" spans="1:11" s="32" customFormat="1" hidden="1" x14ac:dyDescent="0.35">
      <c r="A102" s="50"/>
      <c r="B102" s="47" t="s">
        <v>84</v>
      </c>
      <c r="C102" s="48">
        <v>0</v>
      </c>
      <c r="D102" s="48">
        <v>0</v>
      </c>
      <c r="E102" s="48">
        <v>3</v>
      </c>
      <c r="F102" s="48">
        <v>2</v>
      </c>
      <c r="G102" s="48">
        <v>0</v>
      </c>
      <c r="H102" s="48">
        <v>-6.2880000000000003</v>
      </c>
      <c r="I102" s="48">
        <v>-12.161</v>
      </c>
      <c r="J102" s="53"/>
      <c r="K102" s="47" t="s">
        <v>343</v>
      </c>
    </row>
    <row r="103" spans="1:11" s="32" customFormat="1" x14ac:dyDescent="0.35">
      <c r="A103" s="54" t="s">
        <v>103</v>
      </c>
      <c r="B103" s="47" t="s">
        <v>47</v>
      </c>
      <c r="C103" s="48">
        <v>0</v>
      </c>
      <c r="D103" s="48">
        <v>0</v>
      </c>
      <c r="E103" s="48">
        <v>0</v>
      </c>
      <c r="F103" s="48">
        <v>0</v>
      </c>
      <c r="G103" s="48">
        <v>1</v>
      </c>
      <c r="H103" s="48"/>
      <c r="I103" s="48">
        <v>0.5</v>
      </c>
      <c r="J103" s="51">
        <v>3</v>
      </c>
      <c r="K103" s="47" t="s">
        <v>108</v>
      </c>
    </row>
    <row r="104" spans="1:11" s="32" customFormat="1" x14ac:dyDescent="0.35">
      <c r="A104" s="55"/>
      <c r="B104" s="47" t="s">
        <v>333</v>
      </c>
      <c r="C104" s="48">
        <v>0</v>
      </c>
      <c r="D104" s="48">
        <v>0</v>
      </c>
      <c r="E104" s="48">
        <v>0</v>
      </c>
      <c r="F104" s="48">
        <v>0</v>
      </c>
      <c r="G104" s="48">
        <v>1</v>
      </c>
      <c r="H104" s="48"/>
      <c r="I104" s="48">
        <v>0.7</v>
      </c>
      <c r="J104" s="52"/>
      <c r="K104" s="47"/>
    </row>
    <row r="105" spans="1:11" s="32" customFormat="1" x14ac:dyDescent="0.35">
      <c r="A105" s="56"/>
      <c r="B105" s="47" t="s">
        <v>334</v>
      </c>
      <c r="C105" s="48">
        <v>0</v>
      </c>
      <c r="D105" s="48">
        <v>0</v>
      </c>
      <c r="E105" s="48">
        <v>0</v>
      </c>
      <c r="F105" s="48">
        <v>0</v>
      </c>
      <c r="G105" s="48">
        <v>1</v>
      </c>
      <c r="H105" s="48"/>
      <c r="I105" s="48">
        <v>0.7</v>
      </c>
      <c r="J105" s="53"/>
      <c r="K105" s="47"/>
    </row>
    <row r="106" spans="1:11" s="32" customFormat="1" x14ac:dyDescent="0.35">
      <c r="A106" s="49" t="s">
        <v>110</v>
      </c>
      <c r="B106" s="47" t="s">
        <v>109</v>
      </c>
      <c r="C106" s="48">
        <v>0</v>
      </c>
      <c r="D106" s="48">
        <v>0</v>
      </c>
      <c r="E106" s="48">
        <v>2</v>
      </c>
      <c r="F106" s="48">
        <v>0</v>
      </c>
      <c r="G106" s="48">
        <v>1</v>
      </c>
      <c r="H106" s="48">
        <v>-1.7113</v>
      </c>
      <c r="I106" s="48">
        <v>0.62980000000000003</v>
      </c>
      <c r="J106" s="48">
        <v>1</v>
      </c>
      <c r="K106" s="47" t="s">
        <v>324</v>
      </c>
    </row>
    <row r="107" spans="1:11" s="32" customFormat="1" x14ac:dyDescent="0.35">
      <c r="A107" s="49" t="s">
        <v>114</v>
      </c>
      <c r="B107" s="47" t="s">
        <v>49</v>
      </c>
      <c r="C107" s="48">
        <v>0</v>
      </c>
      <c r="D107" s="48">
        <v>1</v>
      </c>
      <c r="E107" s="48">
        <v>1</v>
      </c>
      <c r="F107" s="48">
        <v>0</v>
      </c>
      <c r="G107" s="48">
        <v>0</v>
      </c>
      <c r="H107" s="48">
        <v>-4.4000000000000004</v>
      </c>
      <c r="I107" s="48">
        <v>0.32979999999999998</v>
      </c>
      <c r="J107" s="48">
        <v>1</v>
      </c>
      <c r="K107" s="47" t="s">
        <v>325</v>
      </c>
    </row>
    <row r="108" spans="1:11" s="32" customFormat="1" x14ac:dyDescent="0.35">
      <c r="A108" s="50" t="s">
        <v>117</v>
      </c>
      <c r="B108" s="47" t="s">
        <v>118</v>
      </c>
      <c r="C108" s="48">
        <v>0</v>
      </c>
      <c r="D108" s="48">
        <v>0</v>
      </c>
      <c r="E108" s="48">
        <v>0</v>
      </c>
      <c r="F108" s="48">
        <v>1</v>
      </c>
      <c r="G108" s="48">
        <v>0</v>
      </c>
      <c r="H108" s="48">
        <v>-4.42</v>
      </c>
      <c r="I108" s="48">
        <v>-0.06</v>
      </c>
      <c r="J108" s="51">
        <v>6</v>
      </c>
      <c r="K108" s="47" t="s">
        <v>128</v>
      </c>
    </row>
    <row r="109" spans="1:11" s="32" customFormat="1" x14ac:dyDescent="0.35">
      <c r="A109" s="50"/>
      <c r="B109" s="47" t="s">
        <v>118</v>
      </c>
      <c r="C109" s="48">
        <v>0</v>
      </c>
      <c r="D109" s="48">
        <v>0</v>
      </c>
      <c r="E109" s="48">
        <v>0</v>
      </c>
      <c r="F109" s="48">
        <v>1</v>
      </c>
      <c r="G109" s="48">
        <v>0</v>
      </c>
      <c r="H109" s="48">
        <v>-11.67</v>
      </c>
      <c r="I109" s="48">
        <v>-1.3</v>
      </c>
      <c r="J109" s="52"/>
      <c r="K109" s="47"/>
    </row>
    <row r="110" spans="1:11" s="32" customFormat="1" x14ac:dyDescent="0.35">
      <c r="A110" s="50"/>
      <c r="B110" s="47" t="s">
        <v>118</v>
      </c>
      <c r="C110" s="48">
        <v>0</v>
      </c>
      <c r="D110" s="48">
        <v>0</v>
      </c>
      <c r="E110" s="48">
        <v>0</v>
      </c>
      <c r="F110" s="48">
        <v>0</v>
      </c>
      <c r="G110" s="48">
        <v>0</v>
      </c>
      <c r="H110" s="48">
        <v>-4.03</v>
      </c>
      <c r="I110" s="48">
        <v>1.97</v>
      </c>
      <c r="J110" s="52"/>
      <c r="K110" s="47"/>
    </row>
    <row r="111" spans="1:11" s="32" customFormat="1" x14ac:dyDescent="0.35">
      <c r="A111" s="50"/>
      <c r="B111" s="47" t="s">
        <v>118</v>
      </c>
      <c r="C111" s="48">
        <v>0</v>
      </c>
      <c r="D111" s="48">
        <v>0</v>
      </c>
      <c r="E111" s="48">
        <v>0</v>
      </c>
      <c r="F111" s="48">
        <v>0</v>
      </c>
      <c r="G111" s="48">
        <v>0</v>
      </c>
      <c r="H111" s="48">
        <v>-11.31</v>
      </c>
      <c r="I111" s="48">
        <v>1.88</v>
      </c>
      <c r="J111" s="52"/>
      <c r="K111" s="47"/>
    </row>
    <row r="112" spans="1:11" s="32" customFormat="1" x14ac:dyDescent="0.35">
      <c r="A112" s="50"/>
      <c r="B112" s="47" t="s">
        <v>118</v>
      </c>
      <c r="C112" s="48">
        <v>0</v>
      </c>
      <c r="D112" s="48">
        <v>0</v>
      </c>
      <c r="E112" s="48">
        <v>0</v>
      </c>
      <c r="F112" s="48">
        <v>0</v>
      </c>
      <c r="G112" s="48">
        <v>0</v>
      </c>
      <c r="H112" s="48">
        <v>-3.24</v>
      </c>
      <c r="I112" s="48">
        <v>5.97</v>
      </c>
      <c r="J112" s="52"/>
      <c r="K112" s="47"/>
    </row>
    <row r="113" spans="1:11" s="32" customFormat="1" x14ac:dyDescent="0.35">
      <c r="A113" s="50"/>
      <c r="B113" s="47" t="s">
        <v>118</v>
      </c>
      <c r="C113" s="48">
        <v>0</v>
      </c>
      <c r="D113" s="48">
        <v>0</v>
      </c>
      <c r="E113" s="48">
        <v>0</v>
      </c>
      <c r="F113" s="48">
        <v>0</v>
      </c>
      <c r="G113" s="48">
        <v>0</v>
      </c>
      <c r="H113" s="48">
        <v>-10.58</v>
      </c>
      <c r="I113" s="48">
        <v>5.88</v>
      </c>
      <c r="J113" s="53"/>
      <c r="K113" s="47" t="s">
        <v>64</v>
      </c>
    </row>
    <row r="114" spans="1:11" s="32" customFormat="1" x14ac:dyDescent="0.35">
      <c r="A114" s="50" t="s">
        <v>129</v>
      </c>
      <c r="B114" s="47" t="s">
        <v>130</v>
      </c>
      <c r="C114" s="48">
        <v>0</v>
      </c>
      <c r="D114" s="48">
        <v>0</v>
      </c>
      <c r="E114" s="48">
        <v>2</v>
      </c>
      <c r="F114" s="48">
        <v>0</v>
      </c>
      <c r="G114" s="48">
        <v>1</v>
      </c>
      <c r="H114" s="48">
        <v>-2.59</v>
      </c>
      <c r="I114" s="48">
        <v>0.46</v>
      </c>
      <c r="J114" s="51">
        <v>2</v>
      </c>
      <c r="K114" s="47"/>
    </row>
    <row r="115" spans="1:11" s="32" customFormat="1" x14ac:dyDescent="0.35">
      <c r="A115" s="50"/>
      <c r="B115" s="47" t="s">
        <v>336</v>
      </c>
      <c r="C115" s="48">
        <v>0</v>
      </c>
      <c r="D115" s="48">
        <v>0</v>
      </c>
      <c r="E115" s="48">
        <v>2</v>
      </c>
      <c r="F115" s="48">
        <v>1</v>
      </c>
      <c r="G115" s="48">
        <v>1</v>
      </c>
      <c r="H115" s="48">
        <v>-2.63</v>
      </c>
      <c r="I115" s="48">
        <v>-0.31</v>
      </c>
      <c r="J115" s="53"/>
      <c r="K115" s="47"/>
    </row>
    <row r="116" spans="1:11" s="32" customFormat="1" x14ac:dyDescent="0.35">
      <c r="A116" s="60" t="s">
        <v>135</v>
      </c>
      <c r="B116" s="47" t="s">
        <v>84</v>
      </c>
      <c r="C116" s="48">
        <v>0</v>
      </c>
      <c r="D116" s="48">
        <v>0</v>
      </c>
      <c r="E116" s="48">
        <v>0</v>
      </c>
      <c r="F116" s="48">
        <v>1</v>
      </c>
      <c r="G116" s="48">
        <v>0</v>
      </c>
      <c r="H116" s="48">
        <v>-15</v>
      </c>
      <c r="I116" s="48">
        <v>-1.4</v>
      </c>
      <c r="J116" s="51">
        <v>3</v>
      </c>
      <c r="K116" s="47"/>
    </row>
    <row r="117" spans="1:11" s="32" customFormat="1" x14ac:dyDescent="0.35">
      <c r="A117" s="60"/>
      <c r="B117" s="47" t="s">
        <v>84</v>
      </c>
      <c r="C117" s="48">
        <v>0</v>
      </c>
      <c r="D117" s="48">
        <v>0</v>
      </c>
      <c r="E117" s="48">
        <v>0</v>
      </c>
      <c r="F117" s="48">
        <v>3</v>
      </c>
      <c r="G117" s="48">
        <v>0</v>
      </c>
      <c r="H117" s="48">
        <v>-15</v>
      </c>
      <c r="I117" s="48">
        <v>-1.4</v>
      </c>
      <c r="J117" s="52"/>
      <c r="K117" s="47"/>
    </row>
    <row r="118" spans="1:11" s="32" customFormat="1" x14ac:dyDescent="0.35">
      <c r="A118" s="60"/>
      <c r="B118" s="47" t="s">
        <v>84</v>
      </c>
      <c r="C118" s="48">
        <v>0</v>
      </c>
      <c r="D118" s="48">
        <v>0</v>
      </c>
      <c r="E118" s="48">
        <v>0</v>
      </c>
      <c r="F118" s="48">
        <v>0</v>
      </c>
      <c r="G118" s="48">
        <v>0</v>
      </c>
      <c r="H118" s="48">
        <v>-15</v>
      </c>
      <c r="I118" s="48">
        <v>3.5</v>
      </c>
      <c r="J118" s="53"/>
      <c r="K118" s="47"/>
    </row>
    <row r="119" spans="1:11" s="32" customFormat="1" x14ac:dyDescent="0.35">
      <c r="A119" s="54" t="s">
        <v>139</v>
      </c>
      <c r="B119" s="47" t="s">
        <v>140</v>
      </c>
      <c r="C119" s="48">
        <v>0</v>
      </c>
      <c r="D119" s="48">
        <v>0</v>
      </c>
      <c r="E119" s="48">
        <v>3</v>
      </c>
      <c r="F119" s="48">
        <v>2</v>
      </c>
      <c r="G119" s="48">
        <v>0</v>
      </c>
      <c r="H119" s="48">
        <v>-1.145</v>
      </c>
      <c r="I119" s="48">
        <v>-0.111</v>
      </c>
      <c r="J119" s="51">
        <v>4</v>
      </c>
      <c r="K119" s="47"/>
    </row>
    <row r="120" spans="1:11" s="32" customFormat="1" x14ac:dyDescent="0.35">
      <c r="A120" s="55"/>
      <c r="B120" s="47" t="s">
        <v>140</v>
      </c>
      <c r="C120" s="48">
        <v>0</v>
      </c>
      <c r="D120" s="48">
        <v>0</v>
      </c>
      <c r="E120" s="48">
        <v>3</v>
      </c>
      <c r="F120" s="48">
        <v>2</v>
      </c>
      <c r="G120" s="48">
        <v>0</v>
      </c>
      <c r="H120" s="48">
        <v>-0.80500000000000005</v>
      </c>
      <c r="I120" s="48">
        <v>5.8999999999999997E-2</v>
      </c>
      <c r="J120" s="52"/>
      <c r="K120" s="47"/>
    </row>
    <row r="121" spans="1:11" s="32" customFormat="1" x14ac:dyDescent="0.35">
      <c r="A121" s="55"/>
      <c r="B121" s="47" t="s">
        <v>140</v>
      </c>
      <c r="C121" s="48">
        <v>0</v>
      </c>
      <c r="D121" s="48">
        <v>0</v>
      </c>
      <c r="E121" s="48">
        <v>3</v>
      </c>
      <c r="F121" s="48">
        <v>5</v>
      </c>
      <c r="G121" s="48">
        <v>0</v>
      </c>
      <c r="H121" s="48">
        <v>-1.1499999999999999</v>
      </c>
      <c r="I121" s="48">
        <v>-9.2999999999999999E-2</v>
      </c>
      <c r="J121" s="52"/>
      <c r="K121" s="47" t="s">
        <v>143</v>
      </c>
    </row>
    <row r="122" spans="1:11" s="32" customFormat="1" x14ac:dyDescent="0.35">
      <c r="A122" s="56"/>
      <c r="B122" s="47" t="s">
        <v>140</v>
      </c>
      <c r="C122" s="48">
        <v>0</v>
      </c>
      <c r="D122" s="48">
        <v>0</v>
      </c>
      <c r="E122" s="48">
        <v>3</v>
      </c>
      <c r="F122" s="48">
        <v>5</v>
      </c>
      <c r="G122" s="48">
        <v>0</v>
      </c>
      <c r="H122" s="48">
        <v>-0.80500000000000005</v>
      </c>
      <c r="I122" s="48">
        <v>2.8000000000000001E-2</v>
      </c>
      <c r="J122" s="53"/>
      <c r="K122" s="47" t="s">
        <v>142</v>
      </c>
    </row>
    <row r="123" spans="1:11" s="32" customFormat="1" x14ac:dyDescent="0.35">
      <c r="A123" s="54" t="s">
        <v>147</v>
      </c>
      <c r="B123" s="47" t="s">
        <v>148</v>
      </c>
      <c r="C123" s="48">
        <v>1</v>
      </c>
      <c r="D123" s="48">
        <v>0</v>
      </c>
      <c r="E123" s="48">
        <v>3</v>
      </c>
      <c r="F123" s="48">
        <v>4</v>
      </c>
      <c r="G123" s="48">
        <v>0</v>
      </c>
      <c r="H123" s="48">
        <v>-0.98</v>
      </c>
      <c r="I123" s="48">
        <v>0.46</v>
      </c>
      <c r="J123" s="51">
        <v>5</v>
      </c>
      <c r="K123" s="47"/>
    </row>
    <row r="124" spans="1:11" s="32" customFormat="1" x14ac:dyDescent="0.35">
      <c r="A124" s="55"/>
      <c r="B124" s="47" t="s">
        <v>148</v>
      </c>
      <c r="C124" s="48">
        <v>1</v>
      </c>
      <c r="D124" s="48">
        <v>0</v>
      </c>
      <c r="E124" s="48">
        <v>3</v>
      </c>
      <c r="F124" s="48">
        <v>4</v>
      </c>
      <c r="G124" s="48">
        <v>0</v>
      </c>
      <c r="H124" s="48">
        <v>-1.05</v>
      </c>
      <c r="I124" s="48">
        <v>0.32</v>
      </c>
      <c r="J124" s="52"/>
      <c r="K124" s="47" t="s">
        <v>149</v>
      </c>
    </row>
    <row r="125" spans="1:11" s="32" customFormat="1" x14ac:dyDescent="0.35">
      <c r="A125" s="55"/>
      <c r="B125" s="47" t="s">
        <v>148</v>
      </c>
      <c r="C125" s="48">
        <v>1</v>
      </c>
      <c r="D125" s="48">
        <v>0</v>
      </c>
      <c r="E125" s="48">
        <v>3</v>
      </c>
      <c r="F125" s="48">
        <v>0</v>
      </c>
      <c r="G125" s="48">
        <v>0</v>
      </c>
      <c r="H125" s="48">
        <v>1.23</v>
      </c>
      <c r="I125" s="48">
        <v>3.91</v>
      </c>
      <c r="J125" s="52"/>
      <c r="K125" s="47"/>
    </row>
    <row r="126" spans="1:11" s="32" customFormat="1" x14ac:dyDescent="0.35">
      <c r="A126" s="55"/>
      <c r="B126" s="47" t="s">
        <v>148</v>
      </c>
      <c r="C126" s="48">
        <v>1</v>
      </c>
      <c r="D126" s="48">
        <v>0</v>
      </c>
      <c r="E126" s="48">
        <v>3</v>
      </c>
      <c r="F126" s="48">
        <v>1</v>
      </c>
      <c r="G126" s="48">
        <v>0</v>
      </c>
      <c r="H126" s="48">
        <v>-0.85</v>
      </c>
      <c r="I126" s="48">
        <v>-0.08</v>
      </c>
      <c r="J126" s="52"/>
      <c r="K126" s="47"/>
    </row>
    <row r="127" spans="1:11" s="32" customFormat="1" x14ac:dyDescent="0.35">
      <c r="A127" s="56"/>
      <c r="B127" s="47" t="s">
        <v>148</v>
      </c>
      <c r="C127" s="48">
        <v>1</v>
      </c>
      <c r="D127" s="48">
        <v>0</v>
      </c>
      <c r="E127" s="48">
        <v>3</v>
      </c>
      <c r="F127" s="48">
        <v>1</v>
      </c>
      <c r="G127" s="48">
        <v>0</v>
      </c>
      <c r="H127" s="48">
        <v>-1.06</v>
      </c>
      <c r="I127" s="48">
        <v>-0.1</v>
      </c>
      <c r="J127" s="53"/>
      <c r="K127" s="47" t="s">
        <v>67</v>
      </c>
    </row>
    <row r="128" spans="1:11" s="32" customFormat="1" x14ac:dyDescent="0.35">
      <c r="A128" s="61" t="s">
        <v>155</v>
      </c>
      <c r="B128" s="47" t="s">
        <v>73</v>
      </c>
      <c r="C128" s="48">
        <v>1</v>
      </c>
      <c r="D128" s="48">
        <v>1</v>
      </c>
      <c r="E128" s="48">
        <v>0</v>
      </c>
      <c r="F128" s="48">
        <v>2</v>
      </c>
      <c r="G128" s="48">
        <v>1</v>
      </c>
      <c r="H128" s="48">
        <v>-21</v>
      </c>
      <c r="I128" s="48">
        <v>0.04</v>
      </c>
      <c r="J128" s="51">
        <v>2</v>
      </c>
      <c r="K128" s="47" t="s">
        <v>157</v>
      </c>
    </row>
    <row r="129" spans="1:11" s="32" customFormat="1" x14ac:dyDescent="0.35">
      <c r="A129" s="61"/>
      <c r="B129" s="47" t="s">
        <v>73</v>
      </c>
      <c r="C129" s="48">
        <v>1</v>
      </c>
      <c r="D129" s="48">
        <v>1</v>
      </c>
      <c r="E129" s="48">
        <v>0</v>
      </c>
      <c r="F129" s="48">
        <v>5</v>
      </c>
      <c r="G129" s="48">
        <v>1</v>
      </c>
      <c r="H129" s="48">
        <v>-21</v>
      </c>
      <c r="I129" s="48">
        <v>0.04</v>
      </c>
      <c r="J129" s="53"/>
      <c r="K129" s="47" t="s">
        <v>156</v>
      </c>
    </row>
    <row r="130" spans="1:11" s="32" customFormat="1" x14ac:dyDescent="0.35">
      <c r="A130" s="49" t="s">
        <v>161</v>
      </c>
      <c r="B130" s="47" t="s">
        <v>162</v>
      </c>
      <c r="C130" s="48">
        <v>1</v>
      </c>
      <c r="D130" s="48">
        <v>0</v>
      </c>
      <c r="E130" s="48">
        <v>3</v>
      </c>
      <c r="F130" s="48">
        <v>1</v>
      </c>
      <c r="G130" s="48">
        <v>0</v>
      </c>
      <c r="H130" s="48"/>
      <c r="I130" s="48">
        <v>0.72</v>
      </c>
      <c r="J130" s="48">
        <v>1</v>
      </c>
      <c r="K130" s="47" t="s">
        <v>164</v>
      </c>
    </row>
    <row r="131" spans="1:11" s="32" customFormat="1" x14ac:dyDescent="0.35">
      <c r="A131" s="50" t="s">
        <v>173</v>
      </c>
      <c r="B131" s="47" t="s">
        <v>174</v>
      </c>
      <c r="C131" s="48">
        <v>1</v>
      </c>
      <c r="D131" s="48">
        <v>0</v>
      </c>
      <c r="E131" s="48">
        <v>2</v>
      </c>
      <c r="F131" s="48">
        <v>1</v>
      </c>
      <c r="G131" s="48">
        <v>0</v>
      </c>
      <c r="H131" s="48">
        <v>-15</v>
      </c>
      <c r="I131" s="48">
        <v>-1</v>
      </c>
      <c r="J131" s="51">
        <v>3</v>
      </c>
      <c r="K131" s="47" t="s">
        <v>175</v>
      </c>
    </row>
    <row r="132" spans="1:11" s="32" customFormat="1" x14ac:dyDescent="0.35">
      <c r="A132" s="50"/>
      <c r="B132" s="47" t="s">
        <v>174</v>
      </c>
      <c r="C132" s="48">
        <v>1</v>
      </c>
      <c r="D132" s="48">
        <v>0</v>
      </c>
      <c r="E132" s="48">
        <v>2</v>
      </c>
      <c r="F132" s="48">
        <v>3</v>
      </c>
      <c r="G132" s="48">
        <v>0</v>
      </c>
      <c r="H132" s="48">
        <v>-15</v>
      </c>
      <c r="I132" s="48">
        <v>-1</v>
      </c>
      <c r="J132" s="52"/>
      <c r="K132" s="47"/>
    </row>
    <row r="133" spans="1:11" s="32" customFormat="1" x14ac:dyDescent="0.35">
      <c r="A133" s="50"/>
      <c r="B133" s="47" t="s">
        <v>174</v>
      </c>
      <c r="C133" s="48">
        <v>1</v>
      </c>
      <c r="D133" s="48">
        <v>0</v>
      </c>
      <c r="E133" s="48">
        <v>2</v>
      </c>
      <c r="F133" s="48">
        <v>0</v>
      </c>
      <c r="G133" s="48">
        <v>0</v>
      </c>
      <c r="H133" s="48">
        <v>-15</v>
      </c>
      <c r="I133" s="48">
        <v>2.6</v>
      </c>
      <c r="J133" s="53"/>
      <c r="K133" s="47"/>
    </row>
    <row r="134" spans="1:11" s="32" customFormat="1" x14ac:dyDescent="0.35">
      <c r="A134" s="54" t="s">
        <v>182</v>
      </c>
      <c r="B134" s="62" t="s">
        <v>183</v>
      </c>
      <c r="C134" s="48">
        <v>1</v>
      </c>
      <c r="D134" s="48">
        <v>0</v>
      </c>
      <c r="E134" s="48">
        <v>2</v>
      </c>
      <c r="F134" s="48">
        <v>1</v>
      </c>
      <c r="G134" s="48">
        <v>0</v>
      </c>
      <c r="H134" s="48"/>
      <c r="I134" s="48">
        <v>3.9899999999999998E-2</v>
      </c>
      <c r="J134" s="51">
        <v>5</v>
      </c>
      <c r="K134" s="47" t="s">
        <v>210</v>
      </c>
    </row>
    <row r="135" spans="1:11" s="32" customFormat="1" x14ac:dyDescent="0.35">
      <c r="A135" s="55"/>
      <c r="B135" s="62" t="s">
        <v>183</v>
      </c>
      <c r="C135" s="48">
        <v>1</v>
      </c>
      <c r="D135" s="48">
        <v>0</v>
      </c>
      <c r="E135" s="48">
        <v>2</v>
      </c>
      <c r="F135" s="48">
        <v>5</v>
      </c>
      <c r="G135" s="48">
        <v>0</v>
      </c>
      <c r="H135" s="48"/>
      <c r="I135" s="48">
        <v>-9.5000000000000001E-2</v>
      </c>
      <c r="J135" s="52"/>
      <c r="K135" s="47"/>
    </row>
    <row r="136" spans="1:11" s="32" customFormat="1" x14ac:dyDescent="0.35">
      <c r="A136" s="55"/>
      <c r="B136" s="62" t="s">
        <v>183</v>
      </c>
      <c r="C136" s="48">
        <v>1</v>
      </c>
      <c r="D136" s="48">
        <v>0</v>
      </c>
      <c r="E136" s="48">
        <v>2</v>
      </c>
      <c r="F136" s="48">
        <v>5</v>
      </c>
      <c r="G136" s="48">
        <v>0</v>
      </c>
      <c r="H136" s="48"/>
      <c r="I136" s="48">
        <v>-9.4189999999999996E-2</v>
      </c>
      <c r="J136" s="52"/>
      <c r="K136" s="47"/>
    </row>
    <row r="137" spans="1:11" s="32" customFormat="1" x14ac:dyDescent="0.35">
      <c r="A137" s="55"/>
      <c r="B137" s="62" t="s">
        <v>183</v>
      </c>
      <c r="C137" s="48">
        <v>1</v>
      </c>
      <c r="D137" s="48">
        <v>0</v>
      </c>
      <c r="E137" s="48">
        <v>2</v>
      </c>
      <c r="F137" s="48">
        <v>5</v>
      </c>
      <c r="G137" s="48">
        <v>0</v>
      </c>
      <c r="H137" s="48"/>
      <c r="I137" s="48">
        <v>-0.17319999999999999</v>
      </c>
      <c r="J137" s="52"/>
      <c r="K137" s="47"/>
    </row>
    <row r="138" spans="1:11" s="32" customFormat="1" x14ac:dyDescent="0.35">
      <c r="A138" s="56"/>
      <c r="B138" s="62" t="s">
        <v>183</v>
      </c>
      <c r="C138" s="48">
        <v>1</v>
      </c>
      <c r="D138" s="48">
        <v>0</v>
      </c>
      <c r="E138" s="48">
        <v>2</v>
      </c>
      <c r="F138" s="48">
        <v>5</v>
      </c>
      <c r="G138" s="48">
        <v>0</v>
      </c>
      <c r="H138" s="48"/>
      <c r="I138" s="48">
        <v>-0.55079</v>
      </c>
      <c r="J138" s="53"/>
      <c r="K138" s="47" t="s">
        <v>211</v>
      </c>
    </row>
    <row r="139" spans="1:11" s="32" customFormat="1" x14ac:dyDescent="0.35">
      <c r="A139" s="50" t="s">
        <v>184</v>
      </c>
      <c r="B139" s="47" t="s">
        <v>185</v>
      </c>
      <c r="C139" s="48">
        <v>1</v>
      </c>
      <c r="D139" s="48">
        <v>0</v>
      </c>
      <c r="E139" s="48">
        <v>0</v>
      </c>
      <c r="F139" s="48">
        <v>4</v>
      </c>
      <c r="G139" s="48">
        <v>0</v>
      </c>
      <c r="H139" s="48">
        <v>-3.5009999999999999</v>
      </c>
      <c r="I139" s="48">
        <v>-0.379</v>
      </c>
      <c r="J139" s="51">
        <v>8</v>
      </c>
      <c r="K139" s="47"/>
    </row>
    <row r="140" spans="1:11" s="32" customFormat="1" x14ac:dyDescent="0.35">
      <c r="A140" s="50"/>
      <c r="B140" s="47" t="s">
        <v>185</v>
      </c>
      <c r="C140" s="48">
        <v>1</v>
      </c>
      <c r="D140" s="48">
        <v>0</v>
      </c>
      <c r="E140" s="48">
        <v>0</v>
      </c>
      <c r="F140" s="48">
        <v>5</v>
      </c>
      <c r="G140" s="48">
        <v>0</v>
      </c>
      <c r="H140" s="48">
        <v>-3.5419999999999998</v>
      </c>
      <c r="I140" s="48">
        <v>-0.53100000000000003</v>
      </c>
      <c r="J140" s="52"/>
      <c r="K140" s="47"/>
    </row>
    <row r="141" spans="1:11" s="32" customFormat="1" x14ac:dyDescent="0.35">
      <c r="A141" s="50"/>
      <c r="B141" s="47" t="s">
        <v>185</v>
      </c>
      <c r="C141" s="48">
        <v>1</v>
      </c>
      <c r="D141" s="48">
        <v>0</v>
      </c>
      <c r="E141" s="48">
        <v>0</v>
      </c>
      <c r="F141" s="48">
        <v>5</v>
      </c>
      <c r="G141" s="48">
        <v>0</v>
      </c>
      <c r="H141" s="48">
        <v>-3.577</v>
      </c>
      <c r="I141" s="48">
        <v>-0.03</v>
      </c>
      <c r="J141" s="52"/>
      <c r="K141" s="47"/>
    </row>
    <row r="142" spans="1:11" s="32" customFormat="1" x14ac:dyDescent="0.35">
      <c r="A142" s="50"/>
      <c r="B142" s="47" t="s">
        <v>185</v>
      </c>
      <c r="C142" s="48">
        <v>1</v>
      </c>
      <c r="D142" s="48">
        <v>0</v>
      </c>
      <c r="E142" s="48">
        <v>2</v>
      </c>
      <c r="F142" s="48">
        <v>4</v>
      </c>
      <c r="G142" s="48">
        <v>0</v>
      </c>
      <c r="H142" s="48">
        <v>-2.3639999999999999</v>
      </c>
      <c r="I142" s="48">
        <v>-0.48099999999999998</v>
      </c>
      <c r="J142" s="52"/>
      <c r="K142" s="47"/>
    </row>
    <row r="143" spans="1:11" s="32" customFormat="1" x14ac:dyDescent="0.35">
      <c r="A143" s="50"/>
      <c r="B143" s="47" t="s">
        <v>185</v>
      </c>
      <c r="C143" s="48">
        <v>1</v>
      </c>
      <c r="D143" s="48">
        <v>0</v>
      </c>
      <c r="E143" s="48">
        <v>2</v>
      </c>
      <c r="F143" s="48">
        <v>5</v>
      </c>
      <c r="G143" s="48">
        <v>0</v>
      </c>
      <c r="H143" s="48">
        <v>-2.4049999999999998</v>
      </c>
      <c r="I143" s="48">
        <v>-0.63300000000000001</v>
      </c>
      <c r="J143" s="52"/>
      <c r="K143" s="47"/>
    </row>
    <row r="144" spans="1:11" s="32" customFormat="1" x14ac:dyDescent="0.35">
      <c r="A144" s="50"/>
      <c r="B144" s="47" t="s">
        <v>185</v>
      </c>
      <c r="C144" s="48">
        <v>1</v>
      </c>
      <c r="D144" s="48">
        <v>0</v>
      </c>
      <c r="E144" s="48">
        <v>2</v>
      </c>
      <c r="F144" s="48">
        <v>5</v>
      </c>
      <c r="G144" s="48">
        <v>0</v>
      </c>
      <c r="H144" s="48">
        <v>-2.44</v>
      </c>
      <c r="I144" s="48">
        <v>-0.40200000000000002</v>
      </c>
      <c r="J144" s="52"/>
      <c r="K144" s="47"/>
    </row>
    <row r="145" spans="1:11" s="32" customFormat="1" x14ac:dyDescent="0.35">
      <c r="A145" s="50"/>
      <c r="B145" s="47" t="s">
        <v>185</v>
      </c>
      <c r="C145" s="48">
        <v>1</v>
      </c>
      <c r="D145" s="48">
        <v>0</v>
      </c>
      <c r="E145" s="48">
        <v>3</v>
      </c>
      <c r="F145" s="48">
        <v>4</v>
      </c>
      <c r="G145" s="48">
        <v>0</v>
      </c>
      <c r="H145" s="48">
        <v>-1.1114999999999999</v>
      </c>
      <c r="I145" s="48">
        <v>-1.55E-2</v>
      </c>
      <c r="J145" s="52"/>
      <c r="K145" s="47" t="s">
        <v>342</v>
      </c>
    </row>
    <row r="146" spans="1:11" s="32" customFormat="1" x14ac:dyDescent="0.35">
      <c r="A146" s="50"/>
      <c r="B146" s="47" t="s">
        <v>185</v>
      </c>
      <c r="C146" s="48">
        <v>1</v>
      </c>
      <c r="D146" s="48">
        <v>0</v>
      </c>
      <c r="E146" s="48">
        <v>3</v>
      </c>
      <c r="F146" s="48">
        <v>5</v>
      </c>
      <c r="G146" s="48">
        <v>0</v>
      </c>
      <c r="H146" s="48">
        <v>-1.17</v>
      </c>
      <c r="I146" s="48">
        <v>-5.1999999999999998E-2</v>
      </c>
      <c r="J146" s="53"/>
      <c r="K146" s="47"/>
    </row>
    <row r="147" spans="1:11" s="32" customFormat="1" x14ac:dyDescent="0.35">
      <c r="A147" s="54" t="s">
        <v>243</v>
      </c>
      <c r="B147" s="47" t="s">
        <v>327</v>
      </c>
      <c r="C147" s="48">
        <v>1</v>
      </c>
      <c r="D147" s="48">
        <v>0</v>
      </c>
      <c r="E147" s="48">
        <v>0</v>
      </c>
      <c r="F147" s="48">
        <v>5</v>
      </c>
      <c r="G147" s="48">
        <v>0</v>
      </c>
      <c r="H147" s="48">
        <v>-8.49</v>
      </c>
      <c r="I147" s="48">
        <v>-0.33</v>
      </c>
      <c r="J147" s="51">
        <v>2</v>
      </c>
      <c r="K147" s="47"/>
    </row>
    <row r="148" spans="1:11" s="32" customFormat="1" x14ac:dyDescent="0.35">
      <c r="A148" s="56"/>
      <c r="B148" s="47" t="s">
        <v>327</v>
      </c>
      <c r="C148" s="48">
        <v>1</v>
      </c>
      <c r="D148" s="48">
        <v>0</v>
      </c>
      <c r="E148" s="48">
        <v>0</v>
      </c>
      <c r="F148" s="48">
        <v>5</v>
      </c>
      <c r="G148" s="48">
        <v>0</v>
      </c>
      <c r="H148" s="48">
        <v>-7.13</v>
      </c>
      <c r="I148" s="48">
        <v>-0.25</v>
      </c>
      <c r="J148" s="53"/>
      <c r="K148" s="47" t="s">
        <v>330</v>
      </c>
    </row>
    <row r="149" spans="1:11" x14ac:dyDescent="0.35">
      <c r="A149" s="64"/>
      <c r="B149" s="65"/>
      <c r="C149" s="63"/>
      <c r="D149" s="63"/>
      <c r="E149" s="63"/>
      <c r="F149" s="63"/>
      <c r="G149" s="63"/>
      <c r="H149" s="63"/>
      <c r="I149" s="63"/>
      <c r="J149" s="63">
        <f>SUM(J2:J147)</f>
        <v>146</v>
      </c>
      <c r="K149" s="65"/>
    </row>
    <row r="150" spans="1:11" x14ac:dyDescent="0.35">
      <c r="A150" s="64"/>
      <c r="B150" s="65"/>
      <c r="C150" s="63"/>
      <c r="D150" s="63"/>
      <c r="E150" s="63"/>
      <c r="F150" s="63"/>
      <c r="G150" s="63"/>
      <c r="H150" s="63"/>
      <c r="I150" s="63"/>
      <c r="J150" s="63"/>
      <c r="K150" s="65"/>
    </row>
    <row r="151" spans="1:11" x14ac:dyDescent="0.35">
      <c r="A151" s="64"/>
      <c r="B151" s="65"/>
      <c r="C151" s="63"/>
      <c r="D151" s="63"/>
      <c r="E151" s="63"/>
      <c r="F151" s="63"/>
      <c r="G151" s="63"/>
      <c r="H151" s="63"/>
      <c r="I151" s="63"/>
      <c r="J151" s="63"/>
      <c r="K151" s="65"/>
    </row>
  </sheetData>
  <mergeCells count="56">
    <mergeCell ref="J33:J35"/>
    <mergeCell ref="A33:A35"/>
    <mergeCell ref="A36:A39"/>
    <mergeCell ref="J36:J39"/>
    <mergeCell ref="J40:J45"/>
    <mergeCell ref="A40:A45"/>
    <mergeCell ref="J3:J5"/>
    <mergeCell ref="J6:J17"/>
    <mergeCell ref="J19:J24"/>
    <mergeCell ref="A25:A32"/>
    <mergeCell ref="J25:J32"/>
    <mergeCell ref="A3:A5"/>
    <mergeCell ref="A6:A17"/>
    <mergeCell ref="A19:A24"/>
    <mergeCell ref="J46:J57"/>
    <mergeCell ref="A46:A57"/>
    <mergeCell ref="J58:J59"/>
    <mergeCell ref="J60:J63"/>
    <mergeCell ref="J64:J69"/>
    <mergeCell ref="A58:A59"/>
    <mergeCell ref="A60:A63"/>
    <mergeCell ref="A64:A69"/>
    <mergeCell ref="J70:J73"/>
    <mergeCell ref="J74:J75"/>
    <mergeCell ref="A76:A84"/>
    <mergeCell ref="J76:J84"/>
    <mergeCell ref="J85:J92"/>
    <mergeCell ref="A70:A73"/>
    <mergeCell ref="A74:A75"/>
    <mergeCell ref="A85:A92"/>
    <mergeCell ref="J93:J98"/>
    <mergeCell ref="A93:A98"/>
    <mergeCell ref="J99:J102"/>
    <mergeCell ref="J103:J105"/>
    <mergeCell ref="A103:A105"/>
    <mergeCell ref="A99:A102"/>
    <mergeCell ref="J108:J113"/>
    <mergeCell ref="J114:J115"/>
    <mergeCell ref="J116:J118"/>
    <mergeCell ref="A119:A122"/>
    <mergeCell ref="J119:J122"/>
    <mergeCell ref="A108:A113"/>
    <mergeCell ref="A114:A115"/>
    <mergeCell ref="A116:A118"/>
    <mergeCell ref="J139:J146"/>
    <mergeCell ref="J147:J148"/>
    <mergeCell ref="A147:A148"/>
    <mergeCell ref="J123:J127"/>
    <mergeCell ref="A123:A127"/>
    <mergeCell ref="J128:J129"/>
    <mergeCell ref="J131:J133"/>
    <mergeCell ref="J134:J138"/>
    <mergeCell ref="A134:A138"/>
    <mergeCell ref="A128:A129"/>
    <mergeCell ref="A139:A146"/>
    <mergeCell ref="A131:A1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BDB3-3489-4B7B-BE4F-4CED71ACC8FC}">
  <dimension ref="D5:G12"/>
  <sheetViews>
    <sheetView topLeftCell="A55" workbookViewId="0">
      <selection activeCell="E19" sqref="E19"/>
    </sheetView>
  </sheetViews>
  <sheetFormatPr defaultRowHeight="14.5" x14ac:dyDescent="0.35"/>
  <cols>
    <col min="4" max="4" width="13.26953125" bestFit="1" customWidth="1"/>
  </cols>
  <sheetData>
    <row r="5" spans="4:7" x14ac:dyDescent="0.35">
      <c r="E5" t="s">
        <v>355</v>
      </c>
      <c r="F5" t="s">
        <v>354</v>
      </c>
      <c r="G5" t="s">
        <v>356</v>
      </c>
    </row>
    <row r="6" spans="4:7" x14ac:dyDescent="0.35">
      <c r="D6" s="28" t="s">
        <v>347</v>
      </c>
      <c r="E6">
        <v>12</v>
      </c>
      <c r="F6">
        <v>7</v>
      </c>
      <c r="G6">
        <v>5</v>
      </c>
    </row>
    <row r="7" spans="4:7" x14ac:dyDescent="0.35">
      <c r="D7" s="28" t="s">
        <v>348</v>
      </c>
      <c r="E7">
        <v>9</v>
      </c>
      <c r="F7">
        <v>9</v>
      </c>
    </row>
    <row r="8" spans="4:7" x14ac:dyDescent="0.35">
      <c r="D8" s="28" t="s">
        <v>349</v>
      </c>
      <c r="E8">
        <v>6</v>
      </c>
      <c r="F8">
        <v>4</v>
      </c>
      <c r="G8">
        <v>2</v>
      </c>
    </row>
    <row r="9" spans="4:7" x14ac:dyDescent="0.35">
      <c r="D9" s="28" t="s">
        <v>350</v>
      </c>
      <c r="E9">
        <v>9</v>
      </c>
      <c r="F9">
        <v>9</v>
      </c>
    </row>
    <row r="10" spans="4:7" x14ac:dyDescent="0.35">
      <c r="D10" s="28" t="s">
        <v>351</v>
      </c>
      <c r="E10">
        <v>26</v>
      </c>
      <c r="F10">
        <v>20</v>
      </c>
      <c r="G10">
        <v>6</v>
      </c>
    </row>
    <row r="11" spans="4:7" x14ac:dyDescent="0.35">
      <c r="D11" s="28" t="s">
        <v>352</v>
      </c>
      <c r="E11">
        <v>31</v>
      </c>
      <c r="F11">
        <v>25</v>
      </c>
      <c r="G11">
        <v>6</v>
      </c>
    </row>
    <row r="12" spans="4:7" x14ac:dyDescent="0.35">
      <c r="D12" t="s">
        <v>353</v>
      </c>
      <c r="E12">
        <v>2</v>
      </c>
      <c r="F12">
        <v>1</v>
      </c>
      <c r="G12">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A60C-7A0E-4569-85E4-BB6D518272EC}">
  <dimension ref="E6:H8"/>
  <sheetViews>
    <sheetView workbookViewId="0">
      <selection activeCell="F16" sqref="F16"/>
    </sheetView>
  </sheetViews>
  <sheetFormatPr defaultRowHeight="14.5" x14ac:dyDescent="0.35"/>
  <cols>
    <col min="6" max="6" width="8.90625" bestFit="1" customWidth="1"/>
    <col min="7" max="7" width="17.26953125" bestFit="1" customWidth="1"/>
    <col min="8" max="8" width="21.453125" bestFit="1" customWidth="1"/>
  </cols>
  <sheetData>
    <row r="6" spans="5:8" x14ac:dyDescent="0.35">
      <c r="F6" t="s">
        <v>355</v>
      </c>
      <c r="G6" t="s">
        <v>357</v>
      </c>
      <c r="H6" t="s">
        <v>356</v>
      </c>
    </row>
    <row r="7" spans="5:8" x14ac:dyDescent="0.35">
      <c r="E7" t="s">
        <v>358</v>
      </c>
      <c r="F7">
        <v>102</v>
      </c>
      <c r="G7">
        <f>97-22</f>
        <v>75</v>
      </c>
      <c r="H7">
        <f>49-22</f>
        <v>27</v>
      </c>
    </row>
    <row r="8" spans="5:8" x14ac:dyDescent="0.35">
      <c r="E8" t="s">
        <v>359</v>
      </c>
      <c r="F8">
        <v>44</v>
      </c>
      <c r="G8">
        <v>22</v>
      </c>
      <c r="H8">
        <v>22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9D148-ACC2-4E75-AC78-F72AA67DC120}">
  <dimension ref="C1:AW63"/>
  <sheetViews>
    <sheetView topLeftCell="AE31" workbookViewId="0">
      <selection activeCell="AU32" sqref="AU32"/>
    </sheetView>
  </sheetViews>
  <sheetFormatPr defaultRowHeight="14.5" x14ac:dyDescent="0.35"/>
  <sheetData>
    <row r="1" spans="3:49" x14ac:dyDescent="0.35">
      <c r="C1" t="s">
        <v>3</v>
      </c>
      <c r="D1" t="s">
        <v>346</v>
      </c>
      <c r="E1" s="31">
        <v>2.1</v>
      </c>
      <c r="F1" t="s">
        <v>360</v>
      </c>
      <c r="J1" s="29">
        <v>0.06</v>
      </c>
      <c r="M1" s="29">
        <v>1.34</v>
      </c>
      <c r="N1" s="29">
        <v>0.91</v>
      </c>
      <c r="P1" s="31">
        <v>1.1639999999999999</v>
      </c>
      <c r="Q1" s="31">
        <v>0.91</v>
      </c>
      <c r="S1" s="31">
        <v>1.7000000000000001E-2</v>
      </c>
      <c r="T1" s="31">
        <v>2.1</v>
      </c>
      <c r="U1" s="33">
        <v>0</v>
      </c>
      <c r="V1" s="31">
        <v>0</v>
      </c>
      <c r="X1" s="31">
        <v>0.04</v>
      </c>
      <c r="Y1" s="31">
        <v>7.0000000000000007E-2</v>
      </c>
      <c r="Z1" s="31"/>
      <c r="AA1" s="31">
        <v>3.4200000000000001E-2</v>
      </c>
      <c r="AB1" s="31">
        <v>1.04</v>
      </c>
      <c r="AC1" s="31">
        <v>0.91</v>
      </c>
      <c r="AD1" s="31">
        <v>0.04</v>
      </c>
      <c r="AE1" s="31">
        <v>-0.08</v>
      </c>
      <c r="AF1" s="31">
        <v>1.7000000000000001E-2</v>
      </c>
      <c r="AG1" s="31">
        <v>7.0000000000000007E-2</v>
      </c>
      <c r="AH1" s="31">
        <v>0.16</v>
      </c>
      <c r="AI1" s="31">
        <v>0.78790000000000004</v>
      </c>
      <c r="AJ1" s="31">
        <v>0.46</v>
      </c>
      <c r="AK1" s="31">
        <v>-0.32</v>
      </c>
      <c r="AL1" s="31">
        <v>0.25</v>
      </c>
      <c r="AM1" s="31">
        <v>2.1</v>
      </c>
      <c r="AN1" s="31">
        <v>0.91</v>
      </c>
      <c r="AO1" s="31">
        <v>7.0000000000000007E-2</v>
      </c>
      <c r="AP1" s="31">
        <v>3.4200000000000001E-2</v>
      </c>
      <c r="AQ1" s="31">
        <v>0.04</v>
      </c>
      <c r="AR1" s="31">
        <v>7.0000000000000007E-2</v>
      </c>
      <c r="AS1" s="31">
        <v>3.4200000000000001E-2</v>
      </c>
      <c r="AT1" s="31">
        <v>2.1</v>
      </c>
      <c r="AU1" s="31">
        <v>0.91</v>
      </c>
      <c r="AV1" s="31">
        <v>0.06</v>
      </c>
      <c r="AW1" s="31">
        <v>0.25</v>
      </c>
    </row>
    <row r="2" spans="3:49" x14ac:dyDescent="0.35">
      <c r="C2" t="s">
        <v>361</v>
      </c>
      <c r="D2" s="31">
        <v>2.1</v>
      </c>
      <c r="E2" s="31">
        <v>3.4200000000000001E-2</v>
      </c>
      <c r="F2" s="29">
        <v>7.0000000000000007E-2</v>
      </c>
      <c r="J2" s="29">
        <v>0.02</v>
      </c>
      <c r="M2" s="29">
        <v>0.21</v>
      </c>
      <c r="N2" s="29">
        <v>1.46</v>
      </c>
      <c r="P2" s="31">
        <v>2.67</v>
      </c>
      <c r="Q2" s="31">
        <v>1.46</v>
      </c>
      <c r="S2" s="31">
        <v>2.02</v>
      </c>
      <c r="T2" s="31">
        <v>0.06</v>
      </c>
      <c r="U2" s="33">
        <v>0</v>
      </c>
      <c r="V2" s="31">
        <v>0</v>
      </c>
      <c r="X2" s="31">
        <v>0.04</v>
      </c>
      <c r="Y2" s="31">
        <v>0.14000000000000001</v>
      </c>
      <c r="Z2" s="31"/>
      <c r="AA2" s="31">
        <v>6.8500000000000005E-2</v>
      </c>
      <c r="AB2" s="31">
        <v>1.6</v>
      </c>
      <c r="AC2" s="31">
        <v>1.46</v>
      </c>
      <c r="AD2" s="31">
        <v>0.04</v>
      </c>
      <c r="AE2" s="31">
        <v>-0.1</v>
      </c>
      <c r="AF2" s="31">
        <v>0.30830000000000002</v>
      </c>
      <c r="AG2" s="31">
        <v>0.14000000000000001</v>
      </c>
      <c r="AH2" s="31">
        <v>0.16</v>
      </c>
      <c r="AI2" s="31">
        <v>1.71</v>
      </c>
      <c r="AJ2" s="31">
        <v>0.32</v>
      </c>
      <c r="AK2" s="31">
        <v>0.11</v>
      </c>
      <c r="AL2" s="31">
        <v>0.35</v>
      </c>
      <c r="AM2" s="31">
        <v>0.06</v>
      </c>
      <c r="AN2" s="31">
        <v>1.46</v>
      </c>
      <c r="AO2" s="31">
        <v>0.14000000000000001</v>
      </c>
      <c r="AP2" s="31">
        <v>6.8500000000000005E-2</v>
      </c>
      <c r="AQ2" s="31">
        <v>0.04</v>
      </c>
      <c r="AR2" s="31">
        <v>0.14000000000000001</v>
      </c>
      <c r="AS2" s="31">
        <v>6.8500000000000005E-2</v>
      </c>
      <c r="AT2" s="31">
        <v>0.08</v>
      </c>
      <c r="AU2" s="31">
        <v>1.46</v>
      </c>
      <c r="AV2" s="31">
        <v>0.02</v>
      </c>
      <c r="AW2" s="31">
        <v>0.35</v>
      </c>
    </row>
    <row r="3" spans="3:49" x14ac:dyDescent="0.35">
      <c r="D3" s="31">
        <v>3.4200000000000001E-2</v>
      </c>
      <c r="E3" s="31">
        <v>6.8500000000000005E-2</v>
      </c>
      <c r="F3" s="29">
        <v>0.14000000000000001</v>
      </c>
      <c r="J3" s="29">
        <v>0.08</v>
      </c>
      <c r="M3" s="29">
        <v>0.34</v>
      </c>
      <c r="N3" s="29">
        <v>1.04</v>
      </c>
      <c r="P3" s="31">
        <v>0.30830000000000002</v>
      </c>
      <c r="Q3" s="31">
        <v>1.04</v>
      </c>
      <c r="S3" s="31">
        <v>3.1</v>
      </c>
      <c r="T3" s="31">
        <v>0.02</v>
      </c>
      <c r="U3" s="33">
        <v>0</v>
      </c>
      <c r="V3" s="31">
        <v>0</v>
      </c>
      <c r="X3" s="31">
        <v>3.74</v>
      </c>
      <c r="Y3" s="31">
        <v>0.26</v>
      </c>
      <c r="AA3" s="31">
        <v>0.78790000000000004</v>
      </c>
      <c r="AB3" s="31">
        <v>-0.16</v>
      </c>
      <c r="AC3" s="31">
        <v>1.04</v>
      </c>
      <c r="AD3" s="31">
        <v>-0.43609999999999999</v>
      </c>
      <c r="AE3" s="31">
        <v>0.72</v>
      </c>
      <c r="AF3" s="31">
        <v>0.89070000000000005</v>
      </c>
      <c r="AG3" s="31">
        <v>0.26</v>
      </c>
      <c r="AH3" s="31">
        <v>7.0000000000000007E-2</v>
      </c>
      <c r="AI3" s="31">
        <v>2.02</v>
      </c>
      <c r="AJ3" s="31">
        <v>-0.379</v>
      </c>
      <c r="AK3" s="31">
        <v>-0.5</v>
      </c>
      <c r="AL3" s="31">
        <v>0.66</v>
      </c>
      <c r="AM3" s="31">
        <v>0.02</v>
      </c>
      <c r="AN3" s="31">
        <v>1.04</v>
      </c>
      <c r="AO3" s="31">
        <v>0.26</v>
      </c>
      <c r="AP3" s="31">
        <v>1.7000000000000001E-2</v>
      </c>
      <c r="AQ3" s="31">
        <v>3.74</v>
      </c>
      <c r="AR3" s="31">
        <v>0.26</v>
      </c>
      <c r="AS3" s="31">
        <v>0.78790000000000004</v>
      </c>
      <c r="AT3" s="31">
        <v>1.2</v>
      </c>
      <c r="AU3" s="31">
        <v>1.04</v>
      </c>
      <c r="AV3" s="31">
        <v>1.1639999999999999</v>
      </c>
      <c r="AW3" s="31">
        <v>0.66</v>
      </c>
    </row>
    <row r="4" spans="3:49" x14ac:dyDescent="0.35">
      <c r="D4" s="31">
        <v>6.8500000000000005E-2</v>
      </c>
      <c r="E4" s="31">
        <v>0.78790000000000004</v>
      </c>
      <c r="F4" s="29">
        <v>0.26</v>
      </c>
      <c r="J4">
        <f>AVERAGE(J1:J3)</f>
        <v>5.3333333333333337E-2</v>
      </c>
      <c r="M4" s="29">
        <v>0.03</v>
      </c>
      <c r="N4" s="29">
        <v>1.6</v>
      </c>
      <c r="P4" s="31">
        <v>0.89070000000000005</v>
      </c>
      <c r="Q4" s="31">
        <v>1.6</v>
      </c>
      <c r="S4" s="31">
        <v>1.23</v>
      </c>
      <c r="T4" s="31">
        <v>0.08</v>
      </c>
      <c r="U4" s="33">
        <v>0</v>
      </c>
      <c r="V4" s="31">
        <v>7.0000000000000007E-2</v>
      </c>
      <c r="X4" s="31">
        <v>2.76</v>
      </c>
      <c r="Y4" s="31">
        <v>0.09</v>
      </c>
      <c r="AA4" s="31">
        <v>1.71</v>
      </c>
      <c r="AB4" s="31">
        <v>-0.27</v>
      </c>
      <c r="AC4" s="31">
        <v>1.6</v>
      </c>
      <c r="AD4" s="31">
        <v>-0.15</v>
      </c>
      <c r="AE4" s="31">
        <v>-1</v>
      </c>
      <c r="AF4" s="31">
        <v>1.23</v>
      </c>
      <c r="AG4" s="31">
        <v>0.09</v>
      </c>
      <c r="AH4" s="31">
        <v>-1.3439000000000001</v>
      </c>
      <c r="AI4" s="31">
        <v>1.1639999999999999</v>
      </c>
      <c r="AJ4" s="31">
        <v>-0.48099999999999998</v>
      </c>
      <c r="AK4" s="31">
        <v>-9.2999999999999999E-2</v>
      </c>
      <c r="AL4" s="31">
        <v>0</v>
      </c>
      <c r="AM4" s="31">
        <v>0.08</v>
      </c>
      <c r="AN4" s="31">
        <v>1.6</v>
      </c>
      <c r="AO4" s="31">
        <v>0.09</v>
      </c>
      <c r="AP4" s="31">
        <v>0.30830000000000002</v>
      </c>
      <c r="AQ4" s="31">
        <v>2.76</v>
      </c>
      <c r="AR4" s="31">
        <v>0.09</v>
      </c>
      <c r="AS4" s="31">
        <v>1.71</v>
      </c>
      <c r="AT4" s="31">
        <v>-7.0000000000000007E-2</v>
      </c>
      <c r="AU4" s="31">
        <v>1.6</v>
      </c>
      <c r="AV4" s="31">
        <v>2.67</v>
      </c>
      <c r="AW4" s="31">
        <v>0</v>
      </c>
    </row>
    <row r="5" spans="3:49" x14ac:dyDescent="0.35">
      <c r="D5" s="31">
        <v>0.78790000000000004</v>
      </c>
      <c r="E5" s="31">
        <v>1.71</v>
      </c>
      <c r="F5" s="29">
        <v>0.09</v>
      </c>
      <c r="M5" s="29">
        <v>-0.08</v>
      </c>
      <c r="N5" s="29">
        <v>-0.16</v>
      </c>
      <c r="P5" s="31">
        <v>0.14000000000000001</v>
      </c>
      <c r="Q5" s="31">
        <v>-0.16</v>
      </c>
      <c r="S5" s="31">
        <v>1.2</v>
      </c>
      <c r="T5" s="31">
        <v>3.4200000000000001E-2</v>
      </c>
      <c r="U5" s="33">
        <v>0</v>
      </c>
      <c r="V5" s="31">
        <v>0.14000000000000001</v>
      </c>
      <c r="X5" s="31">
        <v>-3.39</v>
      </c>
      <c r="Y5" s="31">
        <v>0.16</v>
      </c>
      <c r="AA5" s="31">
        <v>1.7000000000000001E-2</v>
      </c>
      <c r="AB5" s="31">
        <v>-0.17</v>
      </c>
      <c r="AC5" s="31">
        <v>-0.16</v>
      </c>
      <c r="AD5" s="31">
        <v>-0.55000000000000004</v>
      </c>
      <c r="AE5" s="30">
        <v>3.9899999999999998E-2</v>
      </c>
      <c r="AF5" s="31">
        <v>-3.39</v>
      </c>
      <c r="AG5" s="31">
        <v>0.16</v>
      </c>
      <c r="AH5" s="31">
        <v>-1.4</v>
      </c>
      <c r="AI5" s="31">
        <v>2.67</v>
      </c>
      <c r="AJ5" s="31">
        <v>-1.55E-2</v>
      </c>
      <c r="AK5" s="31">
        <v>2.8000000000000001E-2</v>
      </c>
      <c r="AL5" s="31">
        <v>0</v>
      </c>
      <c r="AM5" s="31">
        <v>1.2</v>
      </c>
      <c r="AN5" s="31">
        <v>-0.16</v>
      </c>
      <c r="AO5" s="31">
        <v>0.16</v>
      </c>
      <c r="AP5" s="31">
        <v>0.89070000000000005</v>
      </c>
      <c r="AQ5" s="31">
        <v>-3.39</v>
      </c>
      <c r="AR5" s="31">
        <v>0.16</v>
      </c>
      <c r="AS5" s="31">
        <v>1.7000000000000001E-2</v>
      </c>
      <c r="AT5" s="31">
        <v>0.03</v>
      </c>
      <c r="AU5" s="31">
        <v>-0.16</v>
      </c>
      <c r="AV5" s="31">
        <v>0.30830000000000002</v>
      </c>
      <c r="AW5" s="31">
        <v>0</v>
      </c>
    </row>
    <row r="6" spans="3:49" x14ac:dyDescent="0.35">
      <c r="D6" s="31">
        <v>1.71</v>
      </c>
      <c r="E6" s="31">
        <v>1.7000000000000001E-2</v>
      </c>
      <c r="F6" s="29">
        <v>0.16</v>
      </c>
      <c r="M6" s="29">
        <v>0.08</v>
      </c>
      <c r="N6" s="29">
        <v>-0.27</v>
      </c>
      <c r="P6" s="31">
        <v>0.33500000000000002</v>
      </c>
      <c r="Q6" s="31">
        <v>-0.27</v>
      </c>
      <c r="S6" s="31">
        <v>1.34</v>
      </c>
      <c r="T6" s="31">
        <v>6.8500000000000005E-2</v>
      </c>
      <c r="U6" s="33">
        <v>0</v>
      </c>
      <c r="V6" s="31">
        <v>0.26</v>
      </c>
      <c r="X6" s="31">
        <v>0.38</v>
      </c>
      <c r="Y6" s="31">
        <v>0.27</v>
      </c>
      <c r="AA6" s="31">
        <v>2.02</v>
      </c>
      <c r="AB6" s="31">
        <v>-0.32</v>
      </c>
      <c r="AC6" s="31">
        <v>-0.27</v>
      </c>
      <c r="AD6" s="31">
        <v>-0.06</v>
      </c>
      <c r="AE6">
        <f>AVERAGE(AE1:AE5)</f>
        <v>-8.4019999999999997E-2</v>
      </c>
      <c r="AF6" s="31">
        <v>0.38</v>
      </c>
      <c r="AG6" s="31">
        <v>0.27</v>
      </c>
      <c r="AH6">
        <f>AVERAGE(AH1:AH5)</f>
        <v>-0.47077999999999998</v>
      </c>
      <c r="AI6" s="31">
        <v>3.1</v>
      </c>
      <c r="AJ6">
        <f>AVERAGE(AJ1:AJ5)</f>
        <v>-1.9099999999999992E-2</v>
      </c>
      <c r="AK6">
        <f>AVERAGE(AK1:AK5)</f>
        <v>-0.15499999999999997</v>
      </c>
      <c r="AL6" s="31">
        <v>0</v>
      </c>
      <c r="AM6" s="31">
        <v>1.34</v>
      </c>
      <c r="AN6" s="31">
        <v>-0.27</v>
      </c>
      <c r="AO6" s="31">
        <v>0.27</v>
      </c>
      <c r="AP6" s="31">
        <v>1.23</v>
      </c>
      <c r="AQ6" s="31">
        <v>0.38</v>
      </c>
      <c r="AR6" s="31">
        <v>0.27</v>
      </c>
      <c r="AS6" s="31">
        <v>2.02</v>
      </c>
      <c r="AT6" s="31">
        <v>-0.17</v>
      </c>
      <c r="AU6" s="31">
        <v>-0.27</v>
      </c>
      <c r="AV6" s="31">
        <v>0.89070000000000005</v>
      </c>
      <c r="AW6" s="31">
        <v>0</v>
      </c>
    </row>
    <row r="7" spans="3:49" x14ac:dyDescent="0.35">
      <c r="D7" s="31">
        <v>1.7000000000000001E-2</v>
      </c>
      <c r="E7" s="31">
        <v>2.02</v>
      </c>
      <c r="F7" s="29">
        <v>0.27</v>
      </c>
      <c r="M7" s="29">
        <v>0.16</v>
      </c>
      <c r="N7" s="29">
        <v>-0.17</v>
      </c>
      <c r="P7" s="31">
        <v>0.16</v>
      </c>
      <c r="Q7" s="31">
        <v>-0.17</v>
      </c>
      <c r="S7" s="31">
        <v>0.21</v>
      </c>
      <c r="T7" s="31">
        <v>0.78790000000000004</v>
      </c>
      <c r="U7" s="33">
        <v>0</v>
      </c>
      <c r="V7" s="31">
        <v>0.09</v>
      </c>
      <c r="X7" s="31">
        <v>0.64</v>
      </c>
      <c r="Y7" s="31">
        <v>0.11</v>
      </c>
      <c r="AA7" s="31">
        <v>1.34</v>
      </c>
      <c r="AB7" s="31">
        <v>0.14000000000000001</v>
      </c>
      <c r="AC7" s="31">
        <v>-0.17</v>
      </c>
      <c r="AD7" s="31">
        <v>-1.3</v>
      </c>
      <c r="AF7" s="31">
        <v>0.64</v>
      </c>
      <c r="AG7" s="31">
        <v>0.11</v>
      </c>
      <c r="AI7" s="31">
        <v>-0.09</v>
      </c>
      <c r="AL7" s="31">
        <v>0.04</v>
      </c>
      <c r="AM7" s="31">
        <v>0.21</v>
      </c>
      <c r="AN7" s="31">
        <v>-0.17</v>
      </c>
      <c r="AO7" s="31">
        <v>0.11</v>
      </c>
      <c r="AP7" s="31">
        <v>-3.39</v>
      </c>
      <c r="AQ7" s="31">
        <v>0.64</v>
      </c>
      <c r="AR7" s="31">
        <v>0.11</v>
      </c>
      <c r="AS7" s="31">
        <v>1.34</v>
      </c>
      <c r="AT7" s="31">
        <v>0.16</v>
      </c>
      <c r="AU7" s="31">
        <v>-0.17</v>
      </c>
      <c r="AV7" s="31">
        <v>3.1</v>
      </c>
      <c r="AW7" s="31">
        <v>0.46</v>
      </c>
    </row>
    <row r="8" spans="3:49" x14ac:dyDescent="0.35">
      <c r="D8" s="31">
        <v>2.02</v>
      </c>
      <c r="E8" s="31">
        <v>1.1639999999999999</v>
      </c>
      <c r="F8" s="29">
        <v>0.11</v>
      </c>
      <c r="M8" s="29">
        <v>0.04</v>
      </c>
      <c r="N8" s="29">
        <v>-0.32</v>
      </c>
      <c r="P8" s="31">
        <v>-0.32</v>
      </c>
      <c r="Q8" s="31">
        <v>-0.32</v>
      </c>
      <c r="S8" s="31">
        <v>0.34</v>
      </c>
      <c r="T8" s="31">
        <v>1.71</v>
      </c>
      <c r="U8" s="33">
        <v>0</v>
      </c>
      <c r="V8" s="31">
        <v>0.16</v>
      </c>
      <c r="X8" s="31">
        <v>-1.78</v>
      </c>
      <c r="Y8" s="31">
        <v>0.18</v>
      </c>
      <c r="AA8" s="31">
        <v>0.21</v>
      </c>
      <c r="AB8" s="31">
        <v>0.33500000000000002</v>
      </c>
      <c r="AC8" s="31">
        <v>-0.32</v>
      </c>
      <c r="AD8" s="31">
        <v>-0.31</v>
      </c>
      <c r="AF8" s="31">
        <v>0.36990000000000001</v>
      </c>
      <c r="AG8" s="31">
        <v>0.18</v>
      </c>
      <c r="AH8" s="37">
        <v>-1</v>
      </c>
      <c r="AI8">
        <f>AVERAGE(AI1:AI7)</f>
        <v>1.6231285714285715</v>
      </c>
      <c r="AL8" s="30">
        <v>-9.5000000000000001E-2</v>
      </c>
      <c r="AM8" s="31">
        <v>0.34</v>
      </c>
      <c r="AN8" s="31">
        <v>-0.32</v>
      </c>
      <c r="AO8" s="31">
        <v>0.18</v>
      </c>
      <c r="AP8" s="31">
        <v>0.38</v>
      </c>
      <c r="AQ8" s="31">
        <v>-1.78</v>
      </c>
      <c r="AR8" s="31">
        <v>0.18</v>
      </c>
      <c r="AS8" s="31">
        <v>0.21</v>
      </c>
      <c r="AT8" s="31">
        <v>0.16</v>
      </c>
      <c r="AU8" s="31">
        <v>-0.32</v>
      </c>
      <c r="AV8" s="31">
        <v>1.23</v>
      </c>
      <c r="AW8" s="31">
        <v>0.32</v>
      </c>
    </row>
    <row r="9" spans="3:49" x14ac:dyDescent="0.35">
      <c r="D9" s="31">
        <v>1.1639999999999999</v>
      </c>
      <c r="E9" s="31">
        <v>2.67</v>
      </c>
      <c r="F9" s="29">
        <v>0.18</v>
      </c>
      <c r="M9" s="29">
        <v>0.04</v>
      </c>
      <c r="N9" s="29">
        <v>0.25</v>
      </c>
      <c r="P9" s="31">
        <v>0.11</v>
      </c>
      <c r="Q9" s="31">
        <v>0.25</v>
      </c>
      <c r="S9" s="31">
        <v>0.03</v>
      </c>
      <c r="T9" s="31">
        <v>1.1639999999999999</v>
      </c>
      <c r="U9" s="33">
        <v>0</v>
      </c>
      <c r="V9" s="31">
        <v>0.27</v>
      </c>
      <c r="X9" s="31">
        <v>3.19</v>
      </c>
      <c r="Y9" s="31">
        <v>0.28999999999999998</v>
      </c>
      <c r="AA9" s="31">
        <v>0.34</v>
      </c>
      <c r="AB9" s="31">
        <v>0.16</v>
      </c>
      <c r="AC9" s="31">
        <v>3.91</v>
      </c>
      <c r="AD9" s="31">
        <v>-1.4</v>
      </c>
      <c r="AF9" s="31">
        <v>-2.44</v>
      </c>
      <c r="AG9" s="31">
        <v>0.28999999999999998</v>
      </c>
      <c r="AL9" s="30">
        <v>-9.4189999999999996E-2</v>
      </c>
      <c r="AM9" s="31">
        <v>0.03</v>
      </c>
      <c r="AN9" s="31">
        <v>3.91</v>
      </c>
      <c r="AO9" s="31">
        <v>0.28999999999999998</v>
      </c>
      <c r="AP9" s="31">
        <v>0.64</v>
      </c>
      <c r="AQ9" s="31">
        <v>3.19</v>
      </c>
      <c r="AR9" s="31">
        <v>0.28999999999999998</v>
      </c>
      <c r="AS9" s="31">
        <v>0.34</v>
      </c>
      <c r="AT9" s="31">
        <v>7.0000000000000007E-2</v>
      </c>
      <c r="AU9" s="31">
        <v>-1</v>
      </c>
      <c r="AV9" s="31">
        <v>3.778</v>
      </c>
      <c r="AW9" s="31">
        <v>3.91</v>
      </c>
    </row>
    <row r="10" spans="3:49" x14ac:dyDescent="0.35">
      <c r="D10" s="31">
        <v>2.67</v>
      </c>
      <c r="E10" s="31">
        <v>0.30830000000000002</v>
      </c>
      <c r="F10" s="29">
        <v>0.28999999999999998</v>
      </c>
      <c r="M10" s="29">
        <v>3.74</v>
      </c>
      <c r="N10" s="29">
        <v>0.35</v>
      </c>
      <c r="P10" s="31">
        <v>-0.5</v>
      </c>
      <c r="Q10" s="31">
        <v>0.35</v>
      </c>
      <c r="S10" s="31">
        <v>-0.08</v>
      </c>
      <c r="T10" s="31">
        <v>2.67</v>
      </c>
      <c r="U10" s="33">
        <v>0</v>
      </c>
      <c r="V10" s="31">
        <v>0.11</v>
      </c>
      <c r="X10" s="31">
        <v>2.6</v>
      </c>
      <c r="Y10" s="31">
        <v>0.04</v>
      </c>
      <c r="AA10" s="31">
        <v>0.03</v>
      </c>
      <c r="AB10" s="31">
        <v>3.74</v>
      </c>
      <c r="AC10" s="31">
        <v>2.6</v>
      </c>
      <c r="AD10">
        <f>AVERAGE(AD1:AD9)</f>
        <v>-0.45845555555555556</v>
      </c>
      <c r="AF10" s="31">
        <v>-0.111</v>
      </c>
      <c r="AG10" s="31">
        <v>0.04</v>
      </c>
      <c r="AL10" s="30">
        <v>-0.17319999999999999</v>
      </c>
      <c r="AM10" s="31">
        <v>-0.08</v>
      </c>
      <c r="AN10" s="31">
        <v>2.6</v>
      </c>
      <c r="AO10" s="31">
        <v>0.04</v>
      </c>
      <c r="AP10" s="31">
        <v>0.36990000000000001</v>
      </c>
      <c r="AQ10" s="31">
        <v>2.6</v>
      </c>
      <c r="AR10" s="31">
        <v>0.04</v>
      </c>
      <c r="AS10" s="31">
        <v>0.03</v>
      </c>
      <c r="AT10" s="31">
        <v>-0.32</v>
      </c>
      <c r="AU10" s="31">
        <v>-1</v>
      </c>
      <c r="AV10" s="31">
        <v>-0.111</v>
      </c>
      <c r="AW10" s="31">
        <v>-0.08</v>
      </c>
    </row>
    <row r="11" spans="3:49" x14ac:dyDescent="0.35">
      <c r="D11" s="31">
        <v>0.30830000000000002</v>
      </c>
      <c r="E11" s="31">
        <v>0.89070000000000005</v>
      </c>
      <c r="F11" s="29">
        <v>0.04</v>
      </c>
      <c r="M11" s="29">
        <v>2.76</v>
      </c>
      <c r="N11" s="29">
        <v>0.66</v>
      </c>
      <c r="P11" s="31">
        <v>0.36</v>
      </c>
      <c r="Q11" s="31">
        <v>0.66</v>
      </c>
      <c r="S11" s="31">
        <v>0.08</v>
      </c>
      <c r="T11" s="31">
        <v>0.30830000000000002</v>
      </c>
      <c r="U11" s="33">
        <v>0</v>
      </c>
      <c r="V11" s="31">
        <v>0.18</v>
      </c>
      <c r="X11" s="31">
        <v>-0.33779999999999999</v>
      </c>
      <c r="Y11" s="31">
        <v>0.04</v>
      </c>
      <c r="AA11" s="31">
        <v>-0.08</v>
      </c>
      <c r="AB11" s="31">
        <v>2.76</v>
      </c>
      <c r="AC11">
        <f>AVERAGE(AC1:AC10)</f>
        <v>1.06</v>
      </c>
      <c r="AF11" s="31">
        <v>5.8999999999999997E-2</v>
      </c>
      <c r="AG11">
        <f>AVERAGE(AG1:AG10)</f>
        <v>0.161</v>
      </c>
      <c r="AI11">
        <f>AVERAGE(AI1:AI6,AI7,AJ1:AJ5)</f>
        <v>0.93886666666666685</v>
      </c>
      <c r="AL11" s="31">
        <v>-0.55079</v>
      </c>
      <c r="AM11" s="31">
        <v>0.08</v>
      </c>
      <c r="AN11">
        <f>AVERAGE(AN1:AN10)</f>
        <v>1.06</v>
      </c>
      <c r="AO11">
        <f>AVERAGE(AO1:AO10)</f>
        <v>0.161</v>
      </c>
      <c r="AP11" s="31">
        <v>-2.44</v>
      </c>
      <c r="AQ11" s="31">
        <v>-0.33779999999999999</v>
      </c>
      <c r="AR11" s="31">
        <v>0.04</v>
      </c>
      <c r="AS11" s="31">
        <v>-0.08</v>
      </c>
      <c r="AT11" s="31">
        <v>0.11</v>
      </c>
      <c r="AU11" s="31">
        <v>2.6</v>
      </c>
      <c r="AV11" s="31">
        <v>5.8999999999999997E-2</v>
      </c>
      <c r="AW11" s="31">
        <v>-0.1</v>
      </c>
    </row>
    <row r="12" spans="3:49" x14ac:dyDescent="0.35">
      <c r="D12" s="31">
        <v>0.89070000000000005</v>
      </c>
      <c r="E12" s="31">
        <v>3.1</v>
      </c>
      <c r="F12" s="29">
        <v>0.04</v>
      </c>
      <c r="M12" s="29">
        <v>-7.0000000000000007E-2</v>
      </c>
      <c r="N12" s="29">
        <v>0</v>
      </c>
      <c r="P12" s="31">
        <v>1.1200000000000001</v>
      </c>
      <c r="Q12" s="31">
        <v>0.46</v>
      </c>
      <c r="S12" s="31">
        <v>0.04</v>
      </c>
      <c r="T12" s="31">
        <v>0.89070000000000005</v>
      </c>
      <c r="U12" s="33">
        <v>0</v>
      </c>
      <c r="V12" s="31">
        <v>0.28999999999999998</v>
      </c>
      <c r="X12" s="31">
        <v>-1.3439000000000001</v>
      </c>
      <c r="Y12" s="31">
        <v>-0.379</v>
      </c>
      <c r="AA12" s="31">
        <v>0.08</v>
      </c>
      <c r="AB12" s="31">
        <v>-1.78</v>
      </c>
      <c r="AF12">
        <f>AVERAGE(AF1:AF11)</f>
        <v>-0.1860090909090909</v>
      </c>
      <c r="AH12">
        <f>AVERAGE(AH1:AH5,AH8)</f>
        <v>-0.55898333333333328</v>
      </c>
      <c r="AI12" t="s">
        <v>362</v>
      </c>
      <c r="AL12" s="31">
        <v>-0.53100000000000003</v>
      </c>
      <c r="AM12" s="31">
        <v>0.14000000000000001</v>
      </c>
      <c r="AP12" s="31">
        <v>-0.111</v>
      </c>
      <c r="AQ12" s="31">
        <v>-1.3439000000000001</v>
      </c>
      <c r="AR12" s="31">
        <v>-0.379</v>
      </c>
      <c r="AS12" s="31">
        <v>0.08</v>
      </c>
      <c r="AT12" s="31">
        <v>-0.5</v>
      </c>
      <c r="AU12" s="30">
        <v>3.9899999999999998E-2</v>
      </c>
      <c r="AV12" s="31">
        <v>-9.2999999999999999E-2</v>
      </c>
      <c r="AW12" s="31">
        <v>0.72</v>
      </c>
    </row>
    <row r="13" spans="3:49" x14ac:dyDescent="0.35">
      <c r="D13" s="31">
        <v>3.1</v>
      </c>
      <c r="E13" s="31">
        <v>1.23</v>
      </c>
      <c r="F13">
        <f>AVERAGE(F2:F12)</f>
        <v>0.15000000000000002</v>
      </c>
      <c r="M13" s="29">
        <v>0.03</v>
      </c>
      <c r="N13" s="29">
        <v>0</v>
      </c>
      <c r="P13" s="31">
        <v>0.18</v>
      </c>
      <c r="Q13" s="31">
        <v>0.32</v>
      </c>
      <c r="S13" s="31">
        <v>0.04</v>
      </c>
      <c r="T13" s="31">
        <v>0.14000000000000001</v>
      </c>
      <c r="U13" s="33">
        <v>0</v>
      </c>
      <c r="V13" s="31">
        <v>0.04</v>
      </c>
      <c r="X13" s="31">
        <v>-0.43609999999999999</v>
      </c>
      <c r="Y13" s="31">
        <v>-0.53100000000000003</v>
      </c>
      <c r="AA13" s="31">
        <v>0.14000000000000001</v>
      </c>
      <c r="AB13" s="31">
        <v>3.19</v>
      </c>
      <c r="AC13">
        <f>AVERAGE(AB1:AB53,AC1:AC10)</f>
        <v>1.1049539682539682</v>
      </c>
      <c r="AL13" s="31">
        <v>-0.03</v>
      </c>
      <c r="AM13" s="31">
        <v>0.33500000000000002</v>
      </c>
      <c r="AP13" s="31">
        <v>5.8999999999999997E-2</v>
      </c>
      <c r="AQ13" s="31">
        <v>-0.43609999999999999</v>
      </c>
      <c r="AR13" s="31">
        <v>-0.53100000000000003</v>
      </c>
      <c r="AS13" s="31">
        <v>0.14000000000000001</v>
      </c>
      <c r="AT13" s="31">
        <v>0.36</v>
      </c>
      <c r="AU13" s="30">
        <v>-9.5000000000000001E-2</v>
      </c>
      <c r="AV13" s="31">
        <v>2.8000000000000001E-2</v>
      </c>
      <c r="AW13" s="31">
        <v>-1.55E-2</v>
      </c>
    </row>
    <row r="14" spans="3:49" x14ac:dyDescent="0.35">
      <c r="D14" s="31">
        <v>1.23</v>
      </c>
      <c r="E14" s="31">
        <v>1.2</v>
      </c>
      <c r="M14" s="29">
        <v>-0.17</v>
      </c>
      <c r="N14" s="29">
        <v>0</v>
      </c>
      <c r="P14" s="31">
        <v>-0.33779999999999999</v>
      </c>
      <c r="Q14" s="31">
        <v>3.91</v>
      </c>
      <c r="S14" s="31">
        <v>3.74</v>
      </c>
      <c r="T14" s="31">
        <v>0.33500000000000002</v>
      </c>
      <c r="U14" s="33">
        <v>0</v>
      </c>
      <c r="V14" s="31">
        <v>0.04</v>
      </c>
      <c r="X14" s="31">
        <v>-0.09</v>
      </c>
      <c r="Y14" s="31">
        <v>-0.03</v>
      </c>
      <c r="AA14" s="31">
        <v>0.33500000000000002</v>
      </c>
      <c r="AB14" s="31">
        <v>2.6</v>
      </c>
      <c r="AD14">
        <f>AVERAGE(AD1:AD9,AE1:AE5)</f>
        <v>-0.32472857142857142</v>
      </c>
      <c r="AL14" s="31">
        <v>-0.63300000000000001</v>
      </c>
      <c r="AM14" s="31">
        <v>0.16</v>
      </c>
      <c r="AN14">
        <f>AVERAGE(AN1:AN10,AM1:AM58)</f>
        <v>1.077530882352941</v>
      </c>
      <c r="AP14">
        <f>AVERAGE(AP1:AP13)</f>
        <v>-0.1494923076923077</v>
      </c>
      <c r="AQ14" s="31">
        <v>-0.09</v>
      </c>
      <c r="AR14" s="31">
        <v>-0.03</v>
      </c>
      <c r="AS14" s="31">
        <v>0.33500000000000002</v>
      </c>
      <c r="AT14" s="31">
        <v>1.1200000000000001</v>
      </c>
      <c r="AU14" s="30">
        <v>-9.4189999999999996E-2</v>
      </c>
      <c r="AV14">
        <f>AVERAGE(AV1:AV13)</f>
        <v>1.008</v>
      </c>
      <c r="AW14" s="31">
        <v>-5.1999999999999998E-2</v>
      </c>
    </row>
    <row r="15" spans="3:49" x14ac:dyDescent="0.35">
      <c r="D15" s="31">
        <v>1.2</v>
      </c>
      <c r="E15" s="31">
        <v>0.14000000000000001</v>
      </c>
      <c r="M15" s="29">
        <v>0.16</v>
      </c>
      <c r="N15" s="29">
        <v>0.46</v>
      </c>
      <c r="P15" s="31">
        <v>-1.3439000000000001</v>
      </c>
      <c r="Q15" s="31">
        <v>-0.08</v>
      </c>
      <c r="S15" s="31">
        <v>2.76</v>
      </c>
      <c r="T15" s="31">
        <v>0.16</v>
      </c>
      <c r="U15" s="33">
        <v>0</v>
      </c>
      <c r="V15">
        <f>AVERAGE(V1:V14)</f>
        <v>0.11785714285714287</v>
      </c>
      <c r="X15" s="31">
        <v>0.36990000000000001</v>
      </c>
      <c r="Y15" s="31">
        <v>-0.33</v>
      </c>
      <c r="AA15" s="31">
        <v>0.16</v>
      </c>
      <c r="AB15" s="31">
        <v>-7.0000000000000007E-2</v>
      </c>
      <c r="AF15">
        <f>AVERAGE(AF1:AF11,AG1:AG10)</f>
        <v>-2.0766666666666669E-2</v>
      </c>
      <c r="AL15" s="31">
        <v>-0.40200000000000002</v>
      </c>
      <c r="AM15" s="31">
        <v>3.74</v>
      </c>
      <c r="AQ15" s="31">
        <v>0.36990000000000001</v>
      </c>
      <c r="AR15" s="31">
        <v>-0.33</v>
      </c>
      <c r="AS15" s="31">
        <v>0.16</v>
      </c>
      <c r="AT15" s="31">
        <v>0.18</v>
      </c>
      <c r="AU15" s="30">
        <v>-0.17319999999999999</v>
      </c>
      <c r="AW15">
        <f>AVERAGE(AW1:AW14)</f>
        <v>0.45875000000000005</v>
      </c>
    </row>
    <row r="16" spans="3:49" x14ac:dyDescent="0.35">
      <c r="D16" s="31">
        <v>0.14000000000000001</v>
      </c>
      <c r="E16" s="31">
        <v>0.33500000000000002</v>
      </c>
      <c r="M16" s="29">
        <v>0.16</v>
      </c>
      <c r="N16" s="29">
        <v>0.32</v>
      </c>
      <c r="P16" s="31">
        <v>0.43</v>
      </c>
      <c r="Q16" s="31">
        <v>-0.1</v>
      </c>
      <c r="S16" s="31">
        <v>-3.39</v>
      </c>
      <c r="T16" s="31">
        <v>-0.32</v>
      </c>
      <c r="U16" s="33">
        <v>0</v>
      </c>
      <c r="X16" s="31">
        <v>0.64580000000000004</v>
      </c>
      <c r="Y16" s="31">
        <v>-0.25</v>
      </c>
      <c r="AA16" s="31">
        <v>0.63</v>
      </c>
      <c r="AB16" s="31">
        <v>0.03</v>
      </c>
      <c r="AL16" s="31">
        <v>-5.1999999999999998E-2</v>
      </c>
      <c r="AM16" s="31">
        <v>2.76</v>
      </c>
      <c r="AP16">
        <f>AVERAGE(AO1:AO10,AP1:AP13)</f>
        <v>-1.4495652173913066E-2</v>
      </c>
      <c r="AQ16" s="31">
        <v>0.64580000000000004</v>
      </c>
      <c r="AR16" s="31">
        <v>-0.25</v>
      </c>
      <c r="AS16" s="31">
        <v>0.63</v>
      </c>
      <c r="AT16" s="31">
        <v>0.58169999999999999</v>
      </c>
      <c r="AU16" s="31">
        <v>-0.55079</v>
      </c>
    </row>
    <row r="17" spans="4:49" x14ac:dyDescent="0.35">
      <c r="D17" s="31">
        <v>0.33500000000000002</v>
      </c>
      <c r="E17" s="31">
        <v>-3.39</v>
      </c>
      <c r="M17" s="29">
        <v>7.0000000000000007E-2</v>
      </c>
      <c r="N17" s="29">
        <v>3.91</v>
      </c>
      <c r="P17" s="31">
        <v>-0.06</v>
      </c>
      <c r="Q17" s="31">
        <v>0.72</v>
      </c>
      <c r="S17" s="31">
        <v>0.38</v>
      </c>
      <c r="T17" s="31">
        <v>0.11</v>
      </c>
      <c r="U17" s="33">
        <v>0</v>
      </c>
      <c r="X17" s="31">
        <v>0.43</v>
      </c>
      <c r="Y17">
        <f>AVERAGE(Y1:Y16)</f>
        <v>8.1250000000000037E-3</v>
      </c>
      <c r="AA17" s="31">
        <v>0.06</v>
      </c>
      <c r="AB17" s="31">
        <v>-0.17</v>
      </c>
      <c r="AL17" s="31">
        <v>-0.33</v>
      </c>
      <c r="AM17" s="31">
        <v>-1.78</v>
      </c>
      <c r="AQ17" s="31">
        <v>0.43</v>
      </c>
      <c r="AR17">
        <f>AVERAGE(AR1:AR16)</f>
        <v>8.1250000000000037E-3</v>
      </c>
      <c r="AS17" s="31">
        <v>0.06</v>
      </c>
      <c r="AT17" s="31">
        <v>0.39979999999999999</v>
      </c>
      <c r="AU17" s="31">
        <v>-0.48099999999999998</v>
      </c>
    </row>
    <row r="18" spans="4:49" x14ac:dyDescent="0.35">
      <c r="D18" s="31">
        <v>-3.39</v>
      </c>
      <c r="E18" s="31">
        <v>0.38</v>
      </c>
      <c r="M18" s="29">
        <v>-0.32</v>
      </c>
      <c r="N18" s="29">
        <v>-0.08</v>
      </c>
      <c r="P18" s="31">
        <v>-0.15</v>
      </c>
      <c r="Q18" s="31">
        <v>-1</v>
      </c>
      <c r="S18" s="31">
        <v>0.64</v>
      </c>
      <c r="T18" s="31">
        <v>-0.5</v>
      </c>
      <c r="U18" s="33">
        <v>0</v>
      </c>
      <c r="X18" s="31">
        <v>-0.06</v>
      </c>
      <c r="AA18" s="31">
        <v>0.65</v>
      </c>
      <c r="AB18" s="31">
        <v>0.36</v>
      </c>
      <c r="AL18" s="31">
        <v>-0.25</v>
      </c>
      <c r="AM18" s="31">
        <v>3.19</v>
      </c>
      <c r="AQ18" s="31">
        <v>-0.06</v>
      </c>
      <c r="AR18">
        <f>AVERAGE(AQ4:AQ34,AQ1:AQ3,AR1:AR16)</f>
        <v>0.46375800000000006</v>
      </c>
      <c r="AS18" s="31">
        <v>0.65</v>
      </c>
      <c r="AT18" s="31">
        <v>1.04</v>
      </c>
      <c r="AU18" s="31">
        <v>-0.63300000000000001</v>
      </c>
      <c r="AW18">
        <f>AVERAGE(AV1:AV13,AW1:AW14)</f>
        <v>0.72320370370370379</v>
      </c>
    </row>
    <row r="19" spans="4:49" x14ac:dyDescent="0.35">
      <c r="D19" s="31">
        <v>0.38</v>
      </c>
      <c r="E19" s="31">
        <v>0.64</v>
      </c>
      <c r="G19">
        <f>AVERAGE(D2:D33,F2:F12)</f>
        <v>0.70570232558139534</v>
      </c>
      <c r="M19" s="29">
        <v>0.11</v>
      </c>
      <c r="N19" s="29">
        <v>-0.1</v>
      </c>
      <c r="P19" s="31">
        <v>-0.55000000000000004</v>
      </c>
      <c r="Q19" s="31">
        <v>-1</v>
      </c>
      <c r="S19" s="31">
        <v>-1.78</v>
      </c>
      <c r="T19" s="31">
        <v>0.36</v>
      </c>
      <c r="U19" s="33">
        <v>0</v>
      </c>
      <c r="X19" s="31">
        <v>-0.15</v>
      </c>
      <c r="AA19" s="31">
        <v>2.33</v>
      </c>
      <c r="AB19" s="31">
        <v>1.1200000000000001</v>
      </c>
      <c r="AL19">
        <f>AVERAGE(AL1:AL18)</f>
        <v>-0.10228777777777778</v>
      </c>
      <c r="AM19" s="31">
        <v>2.6</v>
      </c>
      <c r="AQ19" s="31">
        <v>-0.15</v>
      </c>
      <c r="AS19" s="31">
        <v>2.33</v>
      </c>
      <c r="AT19" s="31">
        <v>1.54</v>
      </c>
      <c r="AU19" s="31">
        <v>-0.40200000000000002</v>
      </c>
    </row>
    <row r="20" spans="4:49" x14ac:dyDescent="0.35">
      <c r="D20" s="31">
        <v>0.64</v>
      </c>
      <c r="E20" s="31">
        <v>-1.78</v>
      </c>
      <c r="M20" s="29">
        <v>-0.5</v>
      </c>
      <c r="N20" s="29">
        <v>0.72</v>
      </c>
      <c r="P20" s="31">
        <v>1.04</v>
      </c>
      <c r="Q20" s="31">
        <v>2.6</v>
      </c>
      <c r="S20" s="31">
        <v>3.19</v>
      </c>
      <c r="T20" s="31">
        <v>1.1200000000000001</v>
      </c>
      <c r="U20" s="33">
        <v>0</v>
      </c>
      <c r="W20">
        <f>AVERAGE(Q1:Q35,T1:T54)</f>
        <v>0.51726876404494371</v>
      </c>
      <c r="X20" s="31">
        <v>-0.55000000000000004</v>
      </c>
      <c r="AA20" s="31">
        <v>0.23</v>
      </c>
      <c r="AB20" s="31">
        <v>0.18</v>
      </c>
      <c r="AM20" s="31">
        <v>-7.0000000000000007E-2</v>
      </c>
      <c r="AQ20" s="31">
        <v>-0.55000000000000004</v>
      </c>
      <c r="AS20" s="31">
        <v>0.23</v>
      </c>
      <c r="AT20" s="31">
        <v>0.94</v>
      </c>
      <c r="AU20">
        <f>AVERAGE(AU1:AU19)</f>
        <v>0.12109052631578948</v>
      </c>
    </row>
    <row r="21" spans="4:49" x14ac:dyDescent="0.35">
      <c r="D21" s="31">
        <v>-1.78</v>
      </c>
      <c r="E21" s="31">
        <v>3.19</v>
      </c>
      <c r="M21" s="29">
        <v>0.36</v>
      </c>
      <c r="N21" s="29">
        <v>-1</v>
      </c>
      <c r="P21" s="31">
        <v>1.54</v>
      </c>
      <c r="Q21" s="30">
        <v>3.9899999999999998E-2</v>
      </c>
      <c r="S21" s="31">
        <v>2.6</v>
      </c>
      <c r="T21" s="31">
        <v>0.18</v>
      </c>
      <c r="U21" s="33">
        <v>0</v>
      </c>
      <c r="W21">
        <f>AVERAGE(V1:V14,S1:S43)</f>
        <v>0.48512105263157912</v>
      </c>
      <c r="X21" s="31">
        <v>1.86</v>
      </c>
      <c r="AA21" s="31">
        <v>2.4300000000000002</v>
      </c>
      <c r="AB21" s="31">
        <v>-0.33779999999999999</v>
      </c>
      <c r="AL21">
        <f>AVERAGE(AK1:AK5,AL1:AL18)</f>
        <v>-0.11374695652173913</v>
      </c>
      <c r="AM21" s="31">
        <v>0.03</v>
      </c>
      <c r="AQ21" s="31">
        <v>1.86</v>
      </c>
      <c r="AS21" s="31">
        <v>2.4300000000000002</v>
      </c>
      <c r="AT21" s="31">
        <v>1.0660000000000001</v>
      </c>
    </row>
    <row r="22" spans="4:49" x14ac:dyDescent="0.35">
      <c r="D22" s="31">
        <v>3.19</v>
      </c>
      <c r="E22" s="31">
        <v>2.6</v>
      </c>
      <c r="M22" s="29">
        <v>1.1200000000000001</v>
      </c>
      <c r="N22" s="29">
        <v>-1</v>
      </c>
      <c r="P22" s="31">
        <v>0.94</v>
      </c>
      <c r="Q22" s="30">
        <v>-9.5000000000000001E-2</v>
      </c>
      <c r="S22" s="31">
        <v>-7.0000000000000007E-2</v>
      </c>
      <c r="T22" s="31">
        <v>-0.33779999999999999</v>
      </c>
      <c r="U22" s="33">
        <v>0</v>
      </c>
      <c r="X22" s="31">
        <v>-2.44</v>
      </c>
      <c r="AA22" s="31">
        <v>0.32979999999999998</v>
      </c>
      <c r="AB22" s="31">
        <v>0.64580000000000004</v>
      </c>
      <c r="AM22" s="31">
        <v>-0.17</v>
      </c>
      <c r="AQ22" s="31">
        <v>-2.44</v>
      </c>
      <c r="AS22" s="31">
        <v>0.32979999999999998</v>
      </c>
      <c r="AT22" s="31">
        <v>0.114</v>
      </c>
    </row>
    <row r="23" spans="4:49" x14ac:dyDescent="0.35">
      <c r="D23" s="31">
        <v>2.6</v>
      </c>
      <c r="E23" s="31">
        <v>0.39979999999999999</v>
      </c>
      <c r="M23" s="29">
        <v>0.18</v>
      </c>
      <c r="N23" s="29">
        <v>2.6</v>
      </c>
      <c r="P23" s="31">
        <v>1.0660000000000001</v>
      </c>
      <c r="Q23" s="30">
        <v>-9.4189999999999996E-2</v>
      </c>
      <c r="S23" s="31">
        <v>0.03</v>
      </c>
      <c r="T23" s="31">
        <v>-1.3439000000000001</v>
      </c>
      <c r="U23" s="33">
        <v>0</v>
      </c>
      <c r="X23" s="31">
        <v>0.5</v>
      </c>
      <c r="AA23">
        <f>AVERAGE(AA1:AA22)</f>
        <v>0.62965454545454547</v>
      </c>
      <c r="AB23" s="31">
        <v>0.43</v>
      </c>
      <c r="AM23" s="31">
        <v>0.36</v>
      </c>
      <c r="AQ23" s="31">
        <v>0.5</v>
      </c>
      <c r="AS23">
        <f>AVERAGE(AS1:AS22)</f>
        <v>0.62965454545454547</v>
      </c>
      <c r="AT23" s="31">
        <v>2.19</v>
      </c>
    </row>
    <row r="24" spans="4:49" x14ac:dyDescent="0.35">
      <c r="D24" s="31">
        <v>0.39979999999999999</v>
      </c>
      <c r="E24" s="31">
        <v>1.04</v>
      </c>
      <c r="M24" s="29">
        <v>-0.33779999999999999</v>
      </c>
      <c r="N24" s="35">
        <v>3.9899999999999998E-2</v>
      </c>
      <c r="P24" s="31">
        <v>0.63</v>
      </c>
      <c r="Q24" s="30">
        <v>-0.17319999999999999</v>
      </c>
      <c r="S24" s="31">
        <v>-0.17</v>
      </c>
      <c r="T24" s="31">
        <v>0.43</v>
      </c>
      <c r="U24" s="33">
        <v>0</v>
      </c>
      <c r="X24" s="31">
        <v>0.7</v>
      </c>
      <c r="Y24">
        <f>AVERAGE(X35,Y17)</f>
        <v>0.34314926470588242</v>
      </c>
      <c r="AB24" s="31">
        <v>-0.06</v>
      </c>
      <c r="AM24" s="31">
        <v>1.1200000000000001</v>
      </c>
      <c r="AQ24" s="31">
        <v>0.7</v>
      </c>
      <c r="AT24" s="31">
        <v>0.02</v>
      </c>
    </row>
    <row r="25" spans="4:49" x14ac:dyDescent="0.35">
      <c r="D25" s="31">
        <v>1.04</v>
      </c>
      <c r="E25" s="31">
        <v>1.54</v>
      </c>
      <c r="M25" s="29">
        <v>-1.3439000000000001</v>
      </c>
      <c r="N25" s="35">
        <v>-9.5000000000000001E-2</v>
      </c>
      <c r="P25" s="31">
        <v>0.06</v>
      </c>
      <c r="Q25" s="31">
        <v>-0.55079</v>
      </c>
      <c r="S25" s="31">
        <v>0.16</v>
      </c>
      <c r="T25" s="31">
        <v>-0.06</v>
      </c>
      <c r="U25" s="33">
        <v>0</v>
      </c>
      <c r="X25" s="31">
        <v>0.7</v>
      </c>
      <c r="AB25" s="31">
        <v>0.58169999999999999</v>
      </c>
      <c r="AM25" s="31">
        <v>0.18</v>
      </c>
      <c r="AQ25" s="31">
        <v>0.7</v>
      </c>
      <c r="AT25" s="31">
        <v>1.64</v>
      </c>
    </row>
    <row r="26" spans="4:49" x14ac:dyDescent="0.35">
      <c r="D26" s="31">
        <v>1.54</v>
      </c>
      <c r="E26" s="31">
        <v>0.94</v>
      </c>
      <c r="M26" s="29">
        <v>-0.43609999999999999</v>
      </c>
      <c r="N26" s="35">
        <v>-9.4189999999999996E-2</v>
      </c>
      <c r="P26" s="31">
        <v>0.65</v>
      </c>
      <c r="Q26" s="31">
        <v>-0.379</v>
      </c>
      <c r="S26" s="31">
        <v>0.16</v>
      </c>
      <c r="T26" s="31">
        <v>-0.15</v>
      </c>
      <c r="U26" s="33">
        <v>0</v>
      </c>
      <c r="X26" s="31">
        <v>-0.06</v>
      </c>
      <c r="Y26">
        <f>AVERAGE(X1:X34,Y1:Y16)</f>
        <v>0.46375800000000006</v>
      </c>
      <c r="AB26" s="31">
        <v>0.39979999999999999</v>
      </c>
      <c r="AM26" s="31">
        <v>-0.33779999999999999</v>
      </c>
      <c r="AQ26" s="31">
        <v>-0.06</v>
      </c>
      <c r="AT26" s="31">
        <v>0.62980000000000003</v>
      </c>
    </row>
    <row r="27" spans="4:49" x14ac:dyDescent="0.35">
      <c r="D27" s="31">
        <v>0.94</v>
      </c>
      <c r="E27" s="31">
        <v>1.0660000000000001</v>
      </c>
      <c r="M27" s="29">
        <v>-0.09</v>
      </c>
      <c r="N27" s="35">
        <v>-0.17319999999999999</v>
      </c>
      <c r="P27" s="31">
        <v>2.33</v>
      </c>
      <c r="Q27" s="31">
        <v>-0.53100000000000003</v>
      </c>
      <c r="S27" s="31">
        <v>7.0000000000000007E-2</v>
      </c>
      <c r="T27" s="31">
        <v>-0.55000000000000004</v>
      </c>
      <c r="U27" s="33">
        <v>0</v>
      </c>
      <c r="X27" s="31">
        <v>-1.3</v>
      </c>
      <c r="AB27" s="31">
        <v>1.04</v>
      </c>
      <c r="AM27" s="31">
        <v>0.64580000000000004</v>
      </c>
      <c r="AQ27" s="31">
        <v>-1.3</v>
      </c>
      <c r="AT27" s="31">
        <v>0.46</v>
      </c>
    </row>
    <row r="28" spans="4:49" x14ac:dyDescent="0.35">
      <c r="D28" s="31">
        <v>1.0660000000000001</v>
      </c>
      <c r="E28" s="31">
        <v>0.114</v>
      </c>
      <c r="M28" s="29">
        <v>0.36990000000000001</v>
      </c>
      <c r="N28" s="29">
        <v>-0.55079</v>
      </c>
      <c r="P28" s="31">
        <v>0.23</v>
      </c>
      <c r="Q28" s="31">
        <v>-0.03</v>
      </c>
      <c r="S28" s="31">
        <v>-0.43609999999999999</v>
      </c>
      <c r="T28" s="31">
        <v>1.04</v>
      </c>
      <c r="U28" s="33">
        <v>0</v>
      </c>
      <c r="X28" s="31">
        <v>1.97</v>
      </c>
      <c r="AB28" s="31">
        <v>1.54</v>
      </c>
      <c r="AM28" s="31">
        <v>0.43</v>
      </c>
      <c r="AQ28" s="31">
        <v>1.97</v>
      </c>
      <c r="AT28" s="31">
        <v>-0.31</v>
      </c>
    </row>
    <row r="29" spans="4:49" x14ac:dyDescent="0.35">
      <c r="D29" s="31">
        <v>0.114</v>
      </c>
      <c r="E29" s="31">
        <v>2.19</v>
      </c>
      <c r="M29" s="29">
        <v>0.64580000000000004</v>
      </c>
      <c r="N29" s="29">
        <v>-0.379</v>
      </c>
      <c r="P29" s="31">
        <v>2.4300000000000002</v>
      </c>
      <c r="Q29" s="31">
        <v>-0.48099999999999998</v>
      </c>
      <c r="S29" s="31">
        <v>-0.09</v>
      </c>
      <c r="T29" s="31">
        <v>1.54</v>
      </c>
      <c r="U29" s="33">
        <v>0</v>
      </c>
      <c r="X29" s="31">
        <v>1.88</v>
      </c>
      <c r="AB29" s="31">
        <v>0.94</v>
      </c>
      <c r="AM29" s="31">
        <v>-0.06</v>
      </c>
      <c r="AQ29" s="31">
        <v>1.88</v>
      </c>
      <c r="AT29">
        <f>AVERAGE(AT1:AT28)</f>
        <v>0.52933214285714292</v>
      </c>
    </row>
    <row r="30" spans="4:49" x14ac:dyDescent="0.35">
      <c r="D30" s="31">
        <v>2.19</v>
      </c>
      <c r="E30" s="31">
        <v>0.02</v>
      </c>
      <c r="M30" s="29">
        <v>0.43</v>
      </c>
      <c r="N30" s="29">
        <v>-0.53100000000000003</v>
      </c>
      <c r="P30" s="31">
        <v>1.86</v>
      </c>
      <c r="Q30" s="31">
        <v>-0.63300000000000001</v>
      </c>
      <c r="S30" s="31">
        <v>0.36990000000000001</v>
      </c>
      <c r="T30" s="31">
        <v>0.94</v>
      </c>
      <c r="U30" s="33">
        <v>0</v>
      </c>
      <c r="X30" s="31">
        <v>5.97</v>
      </c>
      <c r="AB30" s="31">
        <v>1.0660000000000001</v>
      </c>
      <c r="AM30" s="31">
        <v>0.58169999999999999</v>
      </c>
      <c r="AQ30" s="31">
        <v>5.97</v>
      </c>
    </row>
    <row r="31" spans="4:49" x14ac:dyDescent="0.35">
      <c r="D31" s="31">
        <v>0.02</v>
      </c>
      <c r="E31" s="31">
        <v>1.64</v>
      </c>
      <c r="M31" s="29">
        <v>-0.06</v>
      </c>
      <c r="N31" s="29">
        <v>-0.03</v>
      </c>
      <c r="P31" s="31">
        <v>-2.44</v>
      </c>
      <c r="Q31" s="31">
        <v>-0.40200000000000002</v>
      </c>
      <c r="S31" s="31">
        <v>0.64580000000000004</v>
      </c>
      <c r="T31" s="31">
        <v>1.0660000000000001</v>
      </c>
      <c r="U31" s="33">
        <v>0</v>
      </c>
      <c r="X31" s="31">
        <v>5.88</v>
      </c>
      <c r="AB31" s="31">
        <v>0.114</v>
      </c>
      <c r="AM31" s="31">
        <v>0.39979999999999999</v>
      </c>
      <c r="AQ31" s="31">
        <v>5.88</v>
      </c>
      <c r="AU31">
        <f>AVERAGE(AT1:AT28,AU1:AU19)</f>
        <v>0.36429829787234042</v>
      </c>
    </row>
    <row r="32" spans="4:49" x14ac:dyDescent="0.35">
      <c r="D32" s="31">
        <v>1.64</v>
      </c>
      <c r="E32" s="31">
        <v>0.32979999999999998</v>
      </c>
      <c r="M32" s="29">
        <v>-0.15</v>
      </c>
      <c r="N32" s="29">
        <v>-0.48099999999999998</v>
      </c>
      <c r="P32" s="31">
        <v>3.778</v>
      </c>
      <c r="Q32" s="31">
        <v>-1.55E-2</v>
      </c>
      <c r="S32" s="31">
        <v>0.58169999999999999</v>
      </c>
      <c r="T32" s="31">
        <v>0.63</v>
      </c>
      <c r="U32" s="33">
        <v>0</v>
      </c>
      <c r="X32" s="31">
        <v>-1.4</v>
      </c>
      <c r="AB32" s="31">
        <v>2.19</v>
      </c>
      <c r="AM32" s="31">
        <v>1.04</v>
      </c>
      <c r="AQ32" s="31">
        <v>-1.4</v>
      </c>
    </row>
    <row r="33" spans="4:43" x14ac:dyDescent="0.35">
      <c r="D33" s="31">
        <v>0.32979999999999998</v>
      </c>
      <c r="M33" s="29">
        <v>-0.55000000000000004</v>
      </c>
      <c r="N33" s="29">
        <v>-0.63300000000000001</v>
      </c>
      <c r="P33" s="31">
        <v>0.32979999999999998</v>
      </c>
      <c r="Q33" s="31">
        <v>-5.1999999999999998E-2</v>
      </c>
      <c r="S33" s="31">
        <v>0.39979999999999999</v>
      </c>
      <c r="T33" s="31">
        <v>0.06</v>
      </c>
      <c r="U33" s="33">
        <v>0</v>
      </c>
      <c r="X33" s="31">
        <v>-1.4</v>
      </c>
      <c r="AB33" s="31">
        <v>0.02</v>
      </c>
      <c r="AM33" s="31">
        <v>1.54</v>
      </c>
      <c r="AQ33" s="31">
        <v>-1.4</v>
      </c>
    </row>
    <row r="34" spans="4:43" x14ac:dyDescent="0.35">
      <c r="D34">
        <f>AVERAGE(D2:D33)</f>
        <v>0.89672500000000011</v>
      </c>
      <c r="M34" s="29">
        <v>0.58169999999999999</v>
      </c>
      <c r="N34" s="29">
        <v>-0.40200000000000002</v>
      </c>
      <c r="P34" s="31">
        <v>-0.06</v>
      </c>
      <c r="Q34" s="31">
        <v>-0.33</v>
      </c>
      <c r="S34" s="31">
        <v>0.114</v>
      </c>
      <c r="T34" s="31">
        <v>0.65</v>
      </c>
      <c r="U34" s="33">
        <v>0</v>
      </c>
      <c r="X34" s="31">
        <v>3.5</v>
      </c>
      <c r="AB34" s="31">
        <v>1.64</v>
      </c>
      <c r="AM34" s="31">
        <v>0.94</v>
      </c>
      <c r="AQ34" s="31">
        <v>3.5</v>
      </c>
    </row>
    <row r="35" spans="4:43" x14ac:dyDescent="0.35">
      <c r="M35" s="29">
        <v>0.63</v>
      </c>
      <c r="N35" s="29">
        <v>-1.55E-2</v>
      </c>
      <c r="P35" s="31">
        <v>-1.3</v>
      </c>
      <c r="Q35" s="31">
        <v>-0.25</v>
      </c>
      <c r="S35" s="31">
        <v>2.19</v>
      </c>
      <c r="T35" s="31">
        <v>2.33</v>
      </c>
      <c r="U35" s="33">
        <v>0</v>
      </c>
      <c r="X35">
        <f>AVERAGE(X1:X34)</f>
        <v>0.67817352941176479</v>
      </c>
      <c r="AB35" s="31">
        <v>0.63</v>
      </c>
      <c r="AM35" s="31">
        <v>1.0660000000000001</v>
      </c>
      <c r="AQ35">
        <f>AVERAGE(AQ1:AQ34)</f>
        <v>0.67817352941176479</v>
      </c>
    </row>
    <row r="36" spans="4:43" x14ac:dyDescent="0.35">
      <c r="M36" s="29">
        <v>0.06</v>
      </c>
      <c r="N36" s="29">
        <v>-5.1999999999999998E-2</v>
      </c>
      <c r="P36" s="31">
        <v>1.97</v>
      </c>
      <c r="Q36">
        <f>AVERAGE(Q1:Q35)</f>
        <v>0.20580628571428572</v>
      </c>
      <c r="S36" s="31">
        <v>0.02</v>
      </c>
      <c r="T36" s="31">
        <v>0.23</v>
      </c>
      <c r="U36" s="33">
        <v>0</v>
      </c>
      <c r="AB36" s="31">
        <v>0.06</v>
      </c>
      <c r="AM36" s="31">
        <v>0.114</v>
      </c>
    </row>
    <row r="37" spans="4:43" x14ac:dyDescent="0.35">
      <c r="M37" s="29">
        <v>0.65</v>
      </c>
      <c r="N37" s="29">
        <v>-0.33</v>
      </c>
      <c r="P37" s="31">
        <v>1.88</v>
      </c>
      <c r="S37" s="31">
        <v>1.64</v>
      </c>
      <c r="T37" s="31">
        <v>2.4300000000000002</v>
      </c>
      <c r="U37" s="33">
        <v>0</v>
      </c>
      <c r="AB37" s="31">
        <v>0.65</v>
      </c>
      <c r="AM37" s="31">
        <v>2.19</v>
      </c>
    </row>
    <row r="38" spans="4:43" x14ac:dyDescent="0.35">
      <c r="M38" s="29">
        <v>2.33</v>
      </c>
      <c r="N38" s="29">
        <v>-0.25</v>
      </c>
      <c r="P38" s="31">
        <v>5.97</v>
      </c>
      <c r="S38" s="31">
        <v>0.5</v>
      </c>
      <c r="T38" s="31">
        <v>1.86</v>
      </c>
      <c r="U38" s="33">
        <v>0</v>
      </c>
      <c r="AB38" s="31">
        <v>2.33</v>
      </c>
      <c r="AM38" s="31">
        <v>0.02</v>
      </c>
    </row>
    <row r="39" spans="4:43" x14ac:dyDescent="0.35">
      <c r="M39" s="29">
        <v>0.23</v>
      </c>
      <c r="N39">
        <f>AVERAGE(N1:N38)</f>
        <v>0.18955842105263157</v>
      </c>
      <c r="P39" s="31">
        <v>5.88</v>
      </c>
      <c r="S39" s="31">
        <v>0.7</v>
      </c>
      <c r="T39" s="31">
        <v>-2.44</v>
      </c>
      <c r="U39" s="33">
        <v>0</v>
      </c>
      <c r="AB39" s="31">
        <v>0.23</v>
      </c>
      <c r="AM39" s="31">
        <v>1.64</v>
      </c>
    </row>
    <row r="40" spans="4:43" x14ac:dyDescent="0.35">
      <c r="M40" s="29">
        <v>2.4300000000000002</v>
      </c>
      <c r="P40" s="31">
        <v>-1.4</v>
      </c>
      <c r="S40" s="31">
        <v>0.7</v>
      </c>
      <c r="T40" s="31">
        <v>3.778</v>
      </c>
      <c r="U40" s="33">
        <v>0</v>
      </c>
      <c r="AB40" s="31">
        <v>2.4300000000000002</v>
      </c>
      <c r="AM40" s="31">
        <v>0.63</v>
      </c>
    </row>
    <row r="41" spans="4:43" x14ac:dyDescent="0.35">
      <c r="M41" s="29">
        <v>1.86</v>
      </c>
      <c r="O41">
        <f>AVERAGE(M1:M62,N1:N38)</f>
        <v>0.4318362</v>
      </c>
      <c r="P41" s="31">
        <v>-1.4</v>
      </c>
      <c r="S41" s="31">
        <v>0.62980000000000003</v>
      </c>
      <c r="T41" s="31">
        <v>0.32979999999999998</v>
      </c>
      <c r="U41" s="33">
        <v>0</v>
      </c>
      <c r="AB41" s="31">
        <v>1.86</v>
      </c>
      <c r="AM41" s="31">
        <v>0.06</v>
      </c>
    </row>
    <row r="42" spans="4:43" x14ac:dyDescent="0.35">
      <c r="M42" s="29">
        <v>-2.44</v>
      </c>
      <c r="P42" s="31">
        <v>3.5</v>
      </c>
      <c r="S42" s="31">
        <v>0.46</v>
      </c>
      <c r="T42" s="31">
        <v>-0.06</v>
      </c>
      <c r="U42" s="33">
        <v>0</v>
      </c>
      <c r="AB42" s="31">
        <v>3.778</v>
      </c>
      <c r="AM42" s="31">
        <v>0.65</v>
      </c>
    </row>
    <row r="43" spans="4:43" x14ac:dyDescent="0.35">
      <c r="M43" s="29">
        <v>3.778</v>
      </c>
      <c r="P43" s="31">
        <v>-0.111</v>
      </c>
      <c r="S43" s="31">
        <v>-0.31</v>
      </c>
      <c r="T43" s="31">
        <v>-1.3</v>
      </c>
      <c r="U43" s="33">
        <v>0</v>
      </c>
      <c r="AB43" s="31">
        <v>0.5</v>
      </c>
      <c r="AM43" s="31">
        <v>2.33</v>
      </c>
    </row>
    <row r="44" spans="4:43" x14ac:dyDescent="0.35">
      <c r="M44" s="29">
        <v>0.5</v>
      </c>
      <c r="P44" s="31">
        <v>5.8999999999999997E-2</v>
      </c>
      <c r="S44">
        <f>AVERAGE(S1:S43)</f>
        <v>0.60469534883720943</v>
      </c>
      <c r="T44" s="31">
        <v>1.97</v>
      </c>
      <c r="U44" s="33">
        <v>0</v>
      </c>
      <c r="AB44" s="31">
        <v>0.7</v>
      </c>
      <c r="AM44" s="31">
        <v>0.23</v>
      </c>
    </row>
    <row r="45" spans="4:43" x14ac:dyDescent="0.35">
      <c r="M45" s="29">
        <v>0.7</v>
      </c>
      <c r="P45" s="31">
        <v>-9.2999999999999999E-2</v>
      </c>
      <c r="T45" s="31">
        <v>1.88</v>
      </c>
      <c r="U45" s="33">
        <v>0</v>
      </c>
      <c r="AB45" s="31">
        <v>0.7</v>
      </c>
      <c r="AM45" s="31">
        <v>2.4300000000000002</v>
      </c>
    </row>
    <row r="46" spans="4:43" x14ac:dyDescent="0.35">
      <c r="M46" s="29">
        <v>0.7</v>
      </c>
      <c r="P46" s="31">
        <v>2.8000000000000001E-2</v>
      </c>
      <c r="T46" s="31">
        <v>5.97</v>
      </c>
      <c r="U46" s="33">
        <v>0</v>
      </c>
      <c r="AB46" s="31">
        <v>0.62980000000000003</v>
      </c>
      <c r="AM46" s="31">
        <v>1.86</v>
      </c>
    </row>
    <row r="47" spans="4:43" x14ac:dyDescent="0.35">
      <c r="M47" s="29">
        <v>0.62980000000000003</v>
      </c>
      <c r="P47">
        <f>AVERAGE(P1:P46)</f>
        <v>0.73854565217391299</v>
      </c>
      <c r="T47" s="31">
        <v>5.88</v>
      </c>
      <c r="U47" s="33">
        <v>0</v>
      </c>
      <c r="AB47" s="31">
        <v>0.32979999999999998</v>
      </c>
      <c r="AM47" s="31">
        <v>3.778</v>
      </c>
    </row>
    <row r="48" spans="4:43" x14ac:dyDescent="0.35">
      <c r="M48" s="29">
        <v>-0.06</v>
      </c>
      <c r="T48" s="31">
        <v>-1.4</v>
      </c>
      <c r="U48" s="33">
        <v>0</v>
      </c>
      <c r="AB48" s="31">
        <v>1.97</v>
      </c>
      <c r="AM48" s="31">
        <v>0.5</v>
      </c>
    </row>
    <row r="49" spans="13:39" x14ac:dyDescent="0.35">
      <c r="M49" s="29">
        <v>-1.3</v>
      </c>
      <c r="T49" s="31">
        <v>-1.4</v>
      </c>
      <c r="U49" s="33">
        <v>0</v>
      </c>
      <c r="AB49" s="31">
        <v>1.88</v>
      </c>
      <c r="AM49" s="31">
        <v>0.7</v>
      </c>
    </row>
    <row r="50" spans="13:39" x14ac:dyDescent="0.35">
      <c r="M50" s="29">
        <v>1.97</v>
      </c>
      <c r="T50" s="31">
        <v>3.5</v>
      </c>
      <c r="U50" s="33">
        <v>0</v>
      </c>
      <c r="AB50" s="31">
        <v>5.97</v>
      </c>
      <c r="AM50" s="31">
        <v>0.7</v>
      </c>
    </row>
    <row r="51" spans="13:39" x14ac:dyDescent="0.35">
      <c r="M51" s="29">
        <v>1.88</v>
      </c>
      <c r="T51" s="31">
        <v>-0.111</v>
      </c>
      <c r="U51" s="33">
        <v>0</v>
      </c>
      <c r="AB51" s="31">
        <v>5.88</v>
      </c>
      <c r="AM51" s="31">
        <v>0.62980000000000003</v>
      </c>
    </row>
    <row r="52" spans="13:39" x14ac:dyDescent="0.35">
      <c r="M52" s="29">
        <v>5.97</v>
      </c>
      <c r="T52" s="31">
        <v>5.8999999999999997E-2</v>
      </c>
      <c r="U52" s="33">
        <v>0</v>
      </c>
      <c r="AB52" s="31">
        <v>0.46</v>
      </c>
      <c r="AM52" s="31">
        <v>0.32979999999999998</v>
      </c>
    </row>
    <row r="53" spans="13:39" x14ac:dyDescent="0.35">
      <c r="M53" s="29">
        <v>5.88</v>
      </c>
      <c r="T53" s="31">
        <v>-9.2999999999999999E-2</v>
      </c>
      <c r="U53" s="33">
        <v>0</v>
      </c>
      <c r="AB53" s="31">
        <v>3.5</v>
      </c>
      <c r="AM53" s="31">
        <v>1.97</v>
      </c>
    </row>
    <row r="54" spans="13:39" x14ac:dyDescent="0.35">
      <c r="M54" s="29">
        <v>0.46</v>
      </c>
      <c r="T54" s="31">
        <v>2.8000000000000001E-2</v>
      </c>
      <c r="U54" s="33">
        <v>0</v>
      </c>
      <c r="AB54">
        <f>AVERAGE(AB1:AB53)</f>
        <v>1.1134358490566041</v>
      </c>
      <c r="AM54" s="31">
        <v>1.88</v>
      </c>
    </row>
    <row r="55" spans="13:39" x14ac:dyDescent="0.35">
      <c r="M55" s="29">
        <v>-0.31</v>
      </c>
      <c r="T55">
        <f>AVERAGE(T1:T54)</f>
        <v>0.7191425925925925</v>
      </c>
      <c r="U55" s="33">
        <v>0</v>
      </c>
      <c r="AM55" s="31">
        <v>5.97</v>
      </c>
    </row>
    <row r="56" spans="13:39" x14ac:dyDescent="0.35">
      <c r="M56" s="29">
        <v>-1.4</v>
      </c>
      <c r="U56" s="33">
        <v>0</v>
      </c>
      <c r="AM56" s="31">
        <v>5.88</v>
      </c>
    </row>
    <row r="57" spans="13:39" x14ac:dyDescent="0.35">
      <c r="M57" s="29">
        <v>-1.4</v>
      </c>
      <c r="U57" s="33">
        <v>0</v>
      </c>
      <c r="AM57" s="31">
        <v>0.46</v>
      </c>
    </row>
    <row r="58" spans="13:39" x14ac:dyDescent="0.35">
      <c r="M58" s="29">
        <v>3.5</v>
      </c>
      <c r="U58" s="33">
        <v>0</v>
      </c>
      <c r="AM58" s="31">
        <v>3.5</v>
      </c>
    </row>
    <row r="59" spans="13:39" x14ac:dyDescent="0.35">
      <c r="M59" s="29">
        <v>-0.111</v>
      </c>
      <c r="AM59">
        <f>AVERAGE(AM1:AM58)</f>
        <v>1.0805534482758621</v>
      </c>
    </row>
    <row r="60" spans="13:39" x14ac:dyDescent="0.35">
      <c r="M60" s="29">
        <v>5.8999999999999997E-2</v>
      </c>
    </row>
    <row r="61" spans="13:39" x14ac:dyDescent="0.35">
      <c r="M61" s="29">
        <v>-9.2999999999999999E-2</v>
      </c>
    </row>
    <row r="62" spans="13:39" x14ac:dyDescent="0.35">
      <c r="M62" s="29">
        <v>2.8000000000000001E-2</v>
      </c>
    </row>
    <row r="63" spans="13:39" x14ac:dyDescent="0.35">
      <c r="M63">
        <f>AVERAGE(M1:M62)</f>
        <v>0.58032903225806443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workbookViewId="0">
      <pane xSplit="1" topLeftCell="B1" activePane="topRight" state="frozen"/>
      <selection pane="topRight" activeCell="B22" sqref="B22"/>
    </sheetView>
  </sheetViews>
  <sheetFormatPr defaultRowHeight="14.5" x14ac:dyDescent="0.35"/>
  <cols>
    <col min="1" max="1" width="10.81640625" bestFit="1" customWidth="1"/>
    <col min="2" max="2" width="57.453125" bestFit="1" customWidth="1"/>
    <col min="3" max="3" width="43.81640625" bestFit="1" customWidth="1"/>
    <col min="4" max="4" width="42" bestFit="1" customWidth="1"/>
    <col min="5" max="5" width="57.453125" bestFit="1" customWidth="1"/>
    <col min="6" max="6" width="23.54296875" bestFit="1" customWidth="1"/>
  </cols>
  <sheetData>
    <row r="1" spans="1:7" x14ac:dyDescent="0.35">
      <c r="A1" s="39" t="s">
        <v>9</v>
      </c>
      <c r="B1" s="3" t="s">
        <v>10</v>
      </c>
      <c r="C1" s="3" t="s">
        <v>11</v>
      </c>
      <c r="D1" s="3"/>
      <c r="E1" s="3"/>
      <c r="F1" s="3"/>
      <c r="G1" s="3"/>
    </row>
    <row r="2" spans="1:7" x14ac:dyDescent="0.35">
      <c r="A2" s="40"/>
      <c r="B2" s="3">
        <v>0</v>
      </c>
      <c r="C2" s="3">
        <v>1</v>
      </c>
      <c r="D2" s="3"/>
      <c r="E2" s="3"/>
      <c r="F2" s="3"/>
      <c r="G2" s="3"/>
    </row>
    <row r="3" spans="1:7" x14ac:dyDescent="0.35">
      <c r="A3" s="41"/>
      <c r="B3" s="3"/>
      <c r="C3" s="3"/>
      <c r="D3" s="3"/>
      <c r="E3" s="3"/>
      <c r="F3" s="3"/>
      <c r="G3" s="3"/>
    </row>
    <row r="4" spans="1:7" x14ac:dyDescent="0.35">
      <c r="A4" s="39" t="s">
        <v>2</v>
      </c>
      <c r="B4" s="3" t="s">
        <v>12</v>
      </c>
      <c r="C4" s="3" t="s">
        <v>13</v>
      </c>
      <c r="D4" s="3" t="s">
        <v>14</v>
      </c>
      <c r="E4" s="3" t="s">
        <v>15</v>
      </c>
      <c r="F4" s="3" t="s">
        <v>16</v>
      </c>
      <c r="G4" s="3"/>
    </row>
    <row r="5" spans="1:7" x14ac:dyDescent="0.35">
      <c r="A5" s="40"/>
      <c r="B5" s="3">
        <v>0</v>
      </c>
      <c r="C5" s="3">
        <v>1</v>
      </c>
      <c r="D5" s="3">
        <v>2</v>
      </c>
      <c r="E5" s="3">
        <v>3</v>
      </c>
      <c r="F5" s="3">
        <v>4</v>
      </c>
      <c r="G5" s="3"/>
    </row>
    <row r="6" spans="1:7" x14ac:dyDescent="0.35">
      <c r="A6" s="41"/>
      <c r="B6" s="3"/>
      <c r="C6" s="3"/>
      <c r="D6" s="3"/>
      <c r="E6" s="3"/>
      <c r="F6" s="3"/>
      <c r="G6" s="3"/>
    </row>
    <row r="7" spans="1:7" x14ac:dyDescent="0.35">
      <c r="A7" s="39" t="s">
        <v>17</v>
      </c>
      <c r="B7" s="3" t="s">
        <v>18</v>
      </c>
      <c r="C7" s="3" t="s">
        <v>19</v>
      </c>
      <c r="D7" s="3" t="s">
        <v>20</v>
      </c>
      <c r="E7" s="3" t="s">
        <v>60</v>
      </c>
      <c r="F7" s="3" t="s">
        <v>21</v>
      </c>
      <c r="G7" s="3" t="s">
        <v>141</v>
      </c>
    </row>
    <row r="8" spans="1:7" x14ac:dyDescent="0.35">
      <c r="A8" s="40"/>
      <c r="B8" s="3">
        <v>0</v>
      </c>
      <c r="C8" s="3">
        <v>1</v>
      </c>
      <c r="D8" s="3">
        <v>2</v>
      </c>
      <c r="E8" s="3">
        <v>3</v>
      </c>
      <c r="F8" s="3">
        <v>4</v>
      </c>
      <c r="G8" s="3">
        <v>5</v>
      </c>
    </row>
    <row r="9" spans="1:7" x14ac:dyDescent="0.35">
      <c r="A9" s="41"/>
      <c r="B9" s="3"/>
      <c r="C9" s="3"/>
      <c r="D9" s="3"/>
      <c r="E9" s="3"/>
      <c r="F9" s="3"/>
      <c r="G9" s="3"/>
    </row>
    <row r="10" spans="1:7" x14ac:dyDescent="0.35">
      <c r="A10" s="39" t="s">
        <v>22</v>
      </c>
      <c r="B10" s="3" t="s">
        <v>23</v>
      </c>
      <c r="C10" s="3" t="s">
        <v>24</v>
      </c>
      <c r="D10" s="3"/>
      <c r="E10" s="3"/>
      <c r="F10" s="3"/>
      <c r="G10" s="3"/>
    </row>
    <row r="11" spans="1:7" x14ac:dyDescent="0.35">
      <c r="A11" s="40"/>
      <c r="B11" s="3">
        <v>0</v>
      </c>
      <c r="C11" s="3">
        <v>1</v>
      </c>
      <c r="D11" s="3"/>
      <c r="E11" s="3"/>
      <c r="F11" s="3"/>
      <c r="G11" s="3"/>
    </row>
    <row r="12" spans="1:7" x14ac:dyDescent="0.35">
      <c r="A12" s="41"/>
      <c r="B12" s="3"/>
      <c r="C12" s="3"/>
      <c r="D12" s="3"/>
      <c r="E12" s="3"/>
      <c r="F12" s="3"/>
      <c r="G12" s="3"/>
    </row>
    <row r="13" spans="1:7" x14ac:dyDescent="0.35">
      <c r="A13" s="39" t="s">
        <v>25</v>
      </c>
      <c r="B13" s="3" t="s">
        <v>26</v>
      </c>
      <c r="C13" s="3" t="s">
        <v>27</v>
      </c>
      <c r="D13" s="3" t="s">
        <v>28</v>
      </c>
      <c r="E13" s="3" t="s">
        <v>29</v>
      </c>
      <c r="F13" s="3"/>
      <c r="G13" s="3"/>
    </row>
    <row r="14" spans="1:7" x14ac:dyDescent="0.35">
      <c r="A14" s="40"/>
      <c r="B14" s="3"/>
      <c r="C14" s="3"/>
      <c r="D14" s="3"/>
      <c r="E14" s="3" t="s">
        <v>30</v>
      </c>
      <c r="F14" s="3"/>
      <c r="G14" s="3"/>
    </row>
    <row r="15" spans="1:7" x14ac:dyDescent="0.35">
      <c r="A15" s="40"/>
      <c r="B15" s="3"/>
      <c r="C15" s="3"/>
      <c r="D15" s="3"/>
      <c r="E15" s="3" t="s">
        <v>31</v>
      </c>
      <c r="F15" s="3"/>
      <c r="G15" s="3"/>
    </row>
    <row r="16" spans="1:7" x14ac:dyDescent="0.35">
      <c r="A16" s="41"/>
      <c r="B16" s="3">
        <v>0</v>
      </c>
      <c r="C16" s="3">
        <v>1</v>
      </c>
      <c r="D16" s="3">
        <v>2</v>
      </c>
      <c r="E16" s="3">
        <v>3</v>
      </c>
      <c r="F16" s="3"/>
      <c r="G16" s="3"/>
    </row>
  </sheetData>
  <mergeCells count="5">
    <mergeCell ref="A1:A3"/>
    <mergeCell ref="A4:A6"/>
    <mergeCell ref="A7:A9"/>
    <mergeCell ref="A10:A12"/>
    <mergeCell ref="A13:A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59"/>
  <sheetViews>
    <sheetView tabSelected="1" topLeftCell="A571" workbookViewId="0">
      <selection activeCell="A298" sqref="A298"/>
    </sheetView>
  </sheetViews>
  <sheetFormatPr defaultColWidth="9.1796875" defaultRowHeight="14.5" x14ac:dyDescent="0.35"/>
  <cols>
    <col min="1" max="1" width="38.1796875" style="1" bestFit="1" customWidth="1"/>
    <col min="2" max="2" width="21.1796875" style="1" bestFit="1" customWidth="1"/>
    <col min="3" max="4" width="20.7265625" style="1" bestFit="1" customWidth="1"/>
    <col min="5" max="5" width="36" style="1" bestFit="1" customWidth="1"/>
    <col min="6" max="6" width="41.1796875" style="1" bestFit="1" customWidth="1"/>
    <col min="7" max="7" width="19.1796875" style="1" bestFit="1" customWidth="1"/>
    <col min="8" max="8" width="41.81640625" style="1" bestFit="1" customWidth="1"/>
    <col min="9" max="16384" width="9.1796875" style="1"/>
  </cols>
  <sheetData>
    <row r="1" spans="1:18" hidden="1" x14ac:dyDescent="0.35">
      <c r="A1" s="1">
        <v>1665000</v>
      </c>
      <c r="B1" s="1">
        <v>34000</v>
      </c>
      <c r="E1" s="1">
        <v>2.5</v>
      </c>
      <c r="J1" s="6">
        <v>3.7</v>
      </c>
      <c r="L1" s="1">
        <v>-0.3</v>
      </c>
      <c r="O1" s="1">
        <v>11.82</v>
      </c>
    </row>
    <row r="2" spans="1:18" hidden="1" x14ac:dyDescent="0.35">
      <c r="B2" s="1">
        <v>78000</v>
      </c>
      <c r="E2" s="1">
        <v>6.9</v>
      </c>
      <c r="J2" s="6">
        <v>3.2</v>
      </c>
      <c r="L2" s="1">
        <v>-0.27</v>
      </c>
      <c r="O2" s="1">
        <v>10.91</v>
      </c>
      <c r="Q2" s="1">
        <f>O1-O2</f>
        <v>0.91000000000000014</v>
      </c>
    </row>
    <row r="3" spans="1:18" hidden="1" x14ac:dyDescent="0.35">
      <c r="B3" s="1">
        <f>AVERAGE(B1:B2)</f>
        <v>56000</v>
      </c>
      <c r="C3" s="1">
        <f>B3/A1</f>
        <v>3.3633633633633635E-2</v>
      </c>
      <c r="E3" s="1">
        <f>AVERAGE(E1:E2)</f>
        <v>4.7</v>
      </c>
      <c r="J3" s="6">
        <v>2.7</v>
      </c>
      <c r="L3" s="1">
        <v>0</v>
      </c>
      <c r="O3" s="1">
        <v>10.36</v>
      </c>
      <c r="Q3" s="1">
        <f>O1-O3</f>
        <v>1.4600000000000009</v>
      </c>
    </row>
    <row r="4" spans="1:18" hidden="1" x14ac:dyDescent="0.35">
      <c r="J4" s="6">
        <v>2.2000000000000002</v>
      </c>
      <c r="L4" s="1">
        <v>1.7</v>
      </c>
    </row>
    <row r="5" spans="1:18" hidden="1" x14ac:dyDescent="0.35">
      <c r="B5" s="1">
        <v>9000</v>
      </c>
      <c r="J5" s="6">
        <v>1.7</v>
      </c>
      <c r="L5" s="1">
        <v>0.5</v>
      </c>
      <c r="O5" s="1">
        <v>10.78</v>
      </c>
      <c r="Q5" s="1">
        <f>O1-O5</f>
        <v>1.0400000000000009</v>
      </c>
    </row>
    <row r="6" spans="1:18" hidden="1" x14ac:dyDescent="0.35">
      <c r="B6" s="1">
        <v>26000</v>
      </c>
      <c r="J6" s="6">
        <v>1.5</v>
      </c>
      <c r="L6" s="1">
        <v>0.8</v>
      </c>
      <c r="O6" s="1">
        <v>10.220000000000001</v>
      </c>
      <c r="Q6" s="1">
        <f>O1-O6</f>
        <v>1.5999999999999996</v>
      </c>
    </row>
    <row r="7" spans="1:18" hidden="1" x14ac:dyDescent="0.35">
      <c r="B7" s="1">
        <f>AVERAGE(B5:B6)</f>
        <v>17500</v>
      </c>
      <c r="C7" s="1">
        <f>B7/A1</f>
        <v>1.0510510510510511E-2</v>
      </c>
      <c r="J7" s="6">
        <v>1.2</v>
      </c>
      <c r="L7" s="1">
        <f>AVERAGE(L1:L6)</f>
        <v>0.40499999999999997</v>
      </c>
      <c r="Q7" s="1">
        <f>AVERAGE(Q2:Q6)</f>
        <v>1.2525000000000004</v>
      </c>
    </row>
    <row r="8" spans="1:18" hidden="1" x14ac:dyDescent="0.35">
      <c r="J8" s="6">
        <v>1</v>
      </c>
    </row>
    <row r="9" spans="1:18" hidden="1" x14ac:dyDescent="0.35">
      <c r="B9" s="1">
        <v>36000</v>
      </c>
      <c r="J9" s="6">
        <v>0.9</v>
      </c>
    </row>
    <row r="10" spans="1:18" hidden="1" x14ac:dyDescent="0.35">
      <c r="B10" s="1">
        <f>B9/A1</f>
        <v>2.1621621621621623E-2</v>
      </c>
      <c r="J10" s="6">
        <v>0.8</v>
      </c>
    </row>
    <row r="11" spans="1:18" hidden="1" x14ac:dyDescent="0.35">
      <c r="J11" s="6">
        <v>0.7</v>
      </c>
    </row>
    <row r="12" spans="1:18" hidden="1" x14ac:dyDescent="0.35">
      <c r="J12" s="6">
        <v>0.6</v>
      </c>
    </row>
    <row r="13" spans="1:18" hidden="1" x14ac:dyDescent="0.35">
      <c r="F13" s="1">
        <v>0.08</v>
      </c>
      <c r="J13" s="6">
        <v>0.5</v>
      </c>
    </row>
    <row r="14" spans="1:18" hidden="1" x14ac:dyDescent="0.35">
      <c r="F14" s="1">
        <v>0.02</v>
      </c>
      <c r="J14" s="6">
        <v>0.4</v>
      </c>
    </row>
    <row r="15" spans="1:18" hidden="1" x14ac:dyDescent="0.35">
      <c r="F15" s="1">
        <v>0.06</v>
      </c>
      <c r="J15" s="6">
        <v>0.3</v>
      </c>
    </row>
    <row r="16" spans="1:18" hidden="1" x14ac:dyDescent="0.35">
      <c r="F16" s="1">
        <f>AVERAGE(F13:F15)</f>
        <v>5.3333333333333337E-2</v>
      </c>
      <c r="J16" s="6">
        <v>0.2</v>
      </c>
      <c r="N16" s="1" t="s">
        <v>48</v>
      </c>
      <c r="O16" s="1">
        <v>0.16</v>
      </c>
      <c r="Q16" s="1">
        <v>-1.47</v>
      </c>
      <c r="R16" s="1">
        <f>AVERAGE(Q17:Q18)</f>
        <v>-1.2350000000000001</v>
      </c>
    </row>
    <row r="17" spans="1:17" hidden="1" x14ac:dyDescent="0.35">
      <c r="J17" s="11">
        <v>1.2</v>
      </c>
      <c r="N17" s="1" t="s">
        <v>41</v>
      </c>
      <c r="O17" s="1">
        <v>0.33500000000000002</v>
      </c>
      <c r="P17" s="1">
        <f>AVERAGE(O17:O18)</f>
        <v>0.23750000000000002</v>
      </c>
      <c r="Q17" s="1">
        <v>-0.87</v>
      </c>
    </row>
    <row r="18" spans="1:17" hidden="1" x14ac:dyDescent="0.35">
      <c r="J18" s="11">
        <v>0.7</v>
      </c>
      <c r="N18" s="1" t="s">
        <v>49</v>
      </c>
      <c r="O18" s="1">
        <v>0.14000000000000001</v>
      </c>
      <c r="Q18" s="1">
        <v>-1.6</v>
      </c>
    </row>
    <row r="19" spans="1:17" hidden="1" x14ac:dyDescent="0.35">
      <c r="G19" s="1" t="s">
        <v>242</v>
      </c>
      <c r="J19" s="11">
        <v>0.2</v>
      </c>
    </row>
    <row r="20" spans="1:17" hidden="1" x14ac:dyDescent="0.35">
      <c r="E20" s="1">
        <v>-2.83</v>
      </c>
      <c r="G20" s="12">
        <v>0.63</v>
      </c>
      <c r="H20" s="12">
        <v>-2.83</v>
      </c>
      <c r="I20" s="12">
        <v>1.1200000000000001</v>
      </c>
      <c r="J20" s="11">
        <v>0</v>
      </c>
    </row>
    <row r="21" spans="1:17" hidden="1" x14ac:dyDescent="0.35">
      <c r="E21" s="1">
        <v>-15.89</v>
      </c>
      <c r="G21" s="12">
        <v>-0.15</v>
      </c>
      <c r="H21" s="12">
        <v>-15.89</v>
      </c>
      <c r="I21" s="12">
        <v>3.26</v>
      </c>
      <c r="J21" s="11">
        <v>-0.2</v>
      </c>
    </row>
    <row r="22" spans="1:17" hidden="1" x14ac:dyDescent="0.35">
      <c r="E22" s="1">
        <v>-19.739999999999998</v>
      </c>
      <c r="G22" s="12">
        <v>-0.02</v>
      </c>
      <c r="H22" s="12">
        <v>-19.739999999999998</v>
      </c>
      <c r="I22" s="12">
        <v>4.1500000000000004</v>
      </c>
      <c r="J22" s="11">
        <v>-0.3</v>
      </c>
    </row>
    <row r="23" spans="1:17" ht="15" hidden="1" thickBot="1" x14ac:dyDescent="0.4">
      <c r="E23" s="1">
        <v>-23.29</v>
      </c>
      <c r="G23" s="12">
        <v>-0.12</v>
      </c>
      <c r="H23" s="12">
        <v>-23.29</v>
      </c>
      <c r="I23" s="12">
        <v>4.8499999999999996</v>
      </c>
      <c r="J23" s="11">
        <v>-0.3</v>
      </c>
    </row>
    <row r="24" spans="1:17" hidden="1" x14ac:dyDescent="0.35">
      <c r="A24" s="13"/>
      <c r="B24" s="4"/>
      <c r="C24" s="14"/>
      <c r="E24" s="1">
        <v>-26.07</v>
      </c>
      <c r="G24" s="12">
        <v>-0.12</v>
      </c>
      <c r="H24" s="12">
        <v>-26.07</v>
      </c>
      <c r="I24" s="12">
        <v>5.39</v>
      </c>
      <c r="J24" s="11">
        <v>-0.2</v>
      </c>
      <c r="L24" s="1">
        <v>-3.39</v>
      </c>
      <c r="M24" s="1">
        <v>-1.78</v>
      </c>
      <c r="O24" s="1">
        <v>-7.0000000000000007E-2</v>
      </c>
      <c r="P24" s="1">
        <v>-6.53</v>
      </c>
    </row>
    <row r="25" spans="1:17" hidden="1" x14ac:dyDescent="0.35">
      <c r="A25" s="15"/>
      <c r="B25" s="2"/>
      <c r="C25" s="16"/>
      <c r="E25" s="1">
        <v>-2.59</v>
      </c>
      <c r="G25" s="12">
        <v>0.57999999999999996</v>
      </c>
      <c r="H25" s="12">
        <v>-2.59</v>
      </c>
      <c r="I25" s="12">
        <v>0.99</v>
      </c>
      <c r="J25" s="11">
        <v>-0.1</v>
      </c>
      <c r="L25" s="1">
        <v>0.38</v>
      </c>
      <c r="M25" s="1">
        <v>3.19</v>
      </c>
      <c r="O25" s="1">
        <v>0.03</v>
      </c>
      <c r="P25" s="1">
        <v>-6.43</v>
      </c>
    </row>
    <row r="26" spans="1:17" hidden="1" x14ac:dyDescent="0.35">
      <c r="A26" s="15"/>
      <c r="B26" s="2"/>
      <c r="C26" s="16"/>
      <c r="E26" s="1">
        <v>-14.23</v>
      </c>
      <c r="G26" s="12">
        <v>-0.12</v>
      </c>
      <c r="H26" s="12">
        <v>-14.23</v>
      </c>
      <c r="I26" s="12">
        <v>2.36</v>
      </c>
      <c r="J26" s="11">
        <v>-0.1</v>
      </c>
      <c r="L26" s="1">
        <v>0.64</v>
      </c>
      <c r="M26" s="1">
        <v>2.6</v>
      </c>
      <c r="O26" s="1">
        <v>-0.17</v>
      </c>
      <c r="P26" s="1">
        <v>-6.63</v>
      </c>
    </row>
    <row r="27" spans="1:17" hidden="1" x14ac:dyDescent="0.35">
      <c r="A27" s="15"/>
      <c r="B27" s="2"/>
      <c r="C27" s="16"/>
      <c r="E27" s="1">
        <v>-18.04</v>
      </c>
      <c r="G27" s="12">
        <v>-0.05</v>
      </c>
      <c r="H27" s="12">
        <v>-18.04</v>
      </c>
      <c r="I27" s="12">
        <v>3.02</v>
      </c>
      <c r="J27" s="11">
        <v>-0.05</v>
      </c>
      <c r="L27" s="1">
        <f>AVERAGE(L24:L26)</f>
        <v>-0.79</v>
      </c>
      <c r="M27" s="1">
        <f>AVERAGE(M24:M26)</f>
        <v>1.3366666666666667</v>
      </c>
      <c r="O27" s="1">
        <v>0.36</v>
      </c>
      <c r="P27" s="1">
        <v>-7.83</v>
      </c>
    </row>
    <row r="28" spans="1:17" hidden="1" x14ac:dyDescent="0.35">
      <c r="A28" s="15"/>
      <c r="B28" s="2"/>
      <c r="C28" s="16"/>
      <c r="E28" s="1">
        <v>-21.6</v>
      </c>
      <c r="G28" s="12">
        <v>-0.12</v>
      </c>
      <c r="H28" s="12">
        <v>-21.6</v>
      </c>
      <c r="I28" s="12">
        <v>3.55</v>
      </c>
      <c r="J28" s="11">
        <v>-0.02</v>
      </c>
      <c r="O28" s="1">
        <v>1.1200000000000001</v>
      </c>
      <c r="P28" s="1">
        <v>-9.16</v>
      </c>
    </row>
    <row r="29" spans="1:17" hidden="1" x14ac:dyDescent="0.35">
      <c r="A29" s="15"/>
      <c r="B29" s="2"/>
      <c r="C29" s="16"/>
      <c r="E29" s="1">
        <v>-24.25</v>
      </c>
      <c r="G29" s="12">
        <v>-0.1</v>
      </c>
      <c r="H29" s="12">
        <v>-24.25</v>
      </c>
      <c r="I29" s="12">
        <v>3.94</v>
      </c>
      <c r="J29" s="11">
        <v>0</v>
      </c>
      <c r="O29" s="1">
        <v>0.18</v>
      </c>
      <c r="P29" s="1">
        <v>-7.72</v>
      </c>
    </row>
    <row r="30" spans="1:17" hidden="1" x14ac:dyDescent="0.35">
      <c r="A30" s="15"/>
      <c r="B30" s="2"/>
      <c r="C30" s="16"/>
      <c r="E30" s="1">
        <v>-2.83</v>
      </c>
      <c r="G30" s="12">
        <v>0.63</v>
      </c>
      <c r="H30" s="12">
        <v>-2.83</v>
      </c>
      <c r="I30" s="12">
        <v>1.0900000000000001</v>
      </c>
      <c r="J30" s="11">
        <v>0.25</v>
      </c>
      <c r="O30" s="1">
        <f>AVERAGE(O24:O29)</f>
        <v>0.24166666666666667</v>
      </c>
      <c r="P30" s="1">
        <f>AVERAGE(P24:P29)</f>
        <v>-7.3833333333333329</v>
      </c>
    </row>
    <row r="31" spans="1:17" hidden="1" x14ac:dyDescent="0.35">
      <c r="A31" s="15"/>
      <c r="B31" s="2"/>
      <c r="C31" s="16"/>
      <c r="E31" s="1">
        <v>-15.89</v>
      </c>
      <c r="G31" s="12">
        <v>-0.32</v>
      </c>
      <c r="H31" s="12">
        <v>-15.89</v>
      </c>
      <c r="I31" s="12">
        <v>2.72</v>
      </c>
      <c r="J31" s="11">
        <v>0.5</v>
      </c>
    </row>
    <row r="32" spans="1:17" hidden="1" x14ac:dyDescent="0.35">
      <c r="A32" s="15"/>
      <c r="B32" s="2"/>
      <c r="C32" s="16"/>
      <c r="E32" s="1">
        <v>-19.739999999999998</v>
      </c>
      <c r="G32" s="12">
        <v>-0.04</v>
      </c>
      <c r="H32" s="12">
        <v>-19.739999999999998</v>
      </c>
      <c r="I32" s="12">
        <v>3.53</v>
      </c>
      <c r="J32" s="11">
        <v>0.7</v>
      </c>
    </row>
    <row r="33" spans="1:10" hidden="1" x14ac:dyDescent="0.35">
      <c r="A33" s="15"/>
      <c r="B33" s="2"/>
      <c r="C33" s="16"/>
      <c r="E33" s="1">
        <v>-23.29</v>
      </c>
      <c r="G33" s="12">
        <v>-0.08</v>
      </c>
      <c r="H33" s="12">
        <v>-23.29</v>
      </c>
      <c r="I33" s="12">
        <v>4.0599999999999996</v>
      </c>
      <c r="J33" s="17">
        <v>0</v>
      </c>
    </row>
    <row r="34" spans="1:10" hidden="1" x14ac:dyDescent="0.35">
      <c r="A34" s="15"/>
      <c r="B34" s="2"/>
      <c r="C34" s="16"/>
      <c r="E34" s="1">
        <v>-26.07</v>
      </c>
      <c r="G34" s="12">
        <v>-0.01</v>
      </c>
      <c r="H34" s="12">
        <v>-26.07</v>
      </c>
      <c r="I34" s="12">
        <v>4.57</v>
      </c>
      <c r="J34" s="17">
        <v>-0.1</v>
      </c>
    </row>
    <row r="35" spans="1:10" ht="15" hidden="1" thickBot="1" x14ac:dyDescent="0.4">
      <c r="A35" s="18"/>
      <c r="B35" s="19"/>
      <c r="C35" s="20"/>
      <c r="E35" s="1">
        <f>AVERAGE(E20:E34)</f>
        <v>-17.09</v>
      </c>
      <c r="G35" s="12">
        <f>AVERAGE(G20:G34)</f>
        <v>3.9333333333333331E-2</v>
      </c>
      <c r="H35" s="12">
        <f>AVERAGE(H20:H34)</f>
        <v>-17.09</v>
      </c>
      <c r="I35" s="12">
        <f>AVERAGE(I20:I34)</f>
        <v>3.24</v>
      </c>
      <c r="J35" s="17">
        <v>-0.1</v>
      </c>
    </row>
    <row r="36" spans="1:10" hidden="1" x14ac:dyDescent="0.35">
      <c r="J36" s="17">
        <v>-0.4</v>
      </c>
    </row>
    <row r="37" spans="1:10" hidden="1" x14ac:dyDescent="0.35">
      <c r="J37" s="17">
        <v>-0.5</v>
      </c>
    </row>
    <row r="38" spans="1:10" hidden="1" x14ac:dyDescent="0.35">
      <c r="D38" s="1">
        <v>-0.16</v>
      </c>
      <c r="E38" s="1">
        <v>0.11</v>
      </c>
      <c r="J38" s="17">
        <v>-0.5</v>
      </c>
    </row>
    <row r="39" spans="1:10" hidden="1" x14ac:dyDescent="0.35">
      <c r="A39" s="1" t="s">
        <v>62</v>
      </c>
      <c r="D39" s="1">
        <v>-0.35</v>
      </c>
      <c r="E39" s="1">
        <v>-0.03</v>
      </c>
      <c r="F39" s="1">
        <v>0.45</v>
      </c>
      <c r="G39" s="1">
        <v>0.56000000000000005</v>
      </c>
      <c r="J39" s="17">
        <v>-0.4</v>
      </c>
    </row>
    <row r="40" spans="1:10" hidden="1" x14ac:dyDescent="0.35">
      <c r="D40" s="1">
        <v>-0.47</v>
      </c>
      <c r="E40" s="1">
        <v>-0.12</v>
      </c>
      <c r="F40" s="1">
        <v>0.35</v>
      </c>
      <c r="G40" s="1">
        <v>0.66</v>
      </c>
      <c r="J40" s="17">
        <v>-0.2</v>
      </c>
    </row>
    <row r="41" spans="1:10" hidden="1" x14ac:dyDescent="0.35">
      <c r="D41" s="1">
        <v>-0.56000000000000005</v>
      </c>
      <c r="E41" s="1">
        <v>-0.18</v>
      </c>
      <c r="F41" s="1">
        <v>0.27</v>
      </c>
      <c r="G41" s="1">
        <v>0.75</v>
      </c>
      <c r="J41" s="17">
        <v>0</v>
      </c>
    </row>
    <row r="42" spans="1:10" hidden="1" x14ac:dyDescent="0.35">
      <c r="D42" s="1">
        <v>-0.64</v>
      </c>
      <c r="E42" s="1">
        <v>-0.23</v>
      </c>
      <c r="F42" s="1">
        <v>0.2</v>
      </c>
      <c r="G42" s="1">
        <v>0.84</v>
      </c>
      <c r="J42" s="17">
        <v>0.2</v>
      </c>
    </row>
    <row r="43" spans="1:10" hidden="1" x14ac:dyDescent="0.35">
      <c r="D43" s="1">
        <f>(((1+D38/100)*(1+D39/100)*(1+D40/100)*(1+D41/100)*(1+D42/100))^(1/5)-1)*100</f>
        <v>-0.4361422654089786</v>
      </c>
      <c r="E43" s="1">
        <f>(((1+E38/100)*(1+E39/100)*(1+E40/100)*(1+E41/100)*(1+E42/100))^(1/5)-1)*100</f>
        <v>-9.0072233619098441E-2</v>
      </c>
      <c r="F43" s="1">
        <f>AVERAGE(F39:F42)</f>
        <v>0.3175</v>
      </c>
      <c r="G43" s="1">
        <f>AVERAGE(G39:G42)</f>
        <v>0.70250000000000001</v>
      </c>
      <c r="J43" s="17">
        <v>0.5</v>
      </c>
    </row>
    <row r="44" spans="1:10" hidden="1" x14ac:dyDescent="0.35">
      <c r="J44" s="17">
        <v>0.7</v>
      </c>
    </row>
    <row r="45" spans="1:10" hidden="1" x14ac:dyDescent="0.35">
      <c r="J45" s="17">
        <v>1</v>
      </c>
    </row>
    <row r="46" spans="1:10" hidden="1" x14ac:dyDescent="0.35">
      <c r="J46" s="17">
        <v>1.1000000000000001</v>
      </c>
    </row>
    <row r="47" spans="1:10" hidden="1" x14ac:dyDescent="0.35">
      <c r="J47" s="17">
        <v>1.3</v>
      </c>
    </row>
    <row r="48" spans="1:10" hidden="1" x14ac:dyDescent="0.35">
      <c r="J48" s="17">
        <v>1.4</v>
      </c>
    </row>
    <row r="49" spans="10:22" hidden="1" x14ac:dyDescent="0.35">
      <c r="J49" s="21">
        <v>0.5</v>
      </c>
    </row>
    <row r="50" spans="10:22" hidden="1" x14ac:dyDescent="0.35">
      <c r="J50" s="21">
        <v>0.4</v>
      </c>
    </row>
    <row r="51" spans="10:22" hidden="1" x14ac:dyDescent="0.35">
      <c r="J51" s="21">
        <v>0.1</v>
      </c>
    </row>
    <row r="52" spans="10:22" hidden="1" x14ac:dyDescent="0.35">
      <c r="J52" s="21">
        <v>0</v>
      </c>
    </row>
    <row r="53" spans="10:22" hidden="1" x14ac:dyDescent="0.35">
      <c r="J53" s="21">
        <v>-0.1</v>
      </c>
    </row>
    <row r="54" spans="10:22" hidden="1" x14ac:dyDescent="0.35">
      <c r="J54" s="21">
        <v>-0.2</v>
      </c>
    </row>
    <row r="55" spans="10:22" hidden="1" x14ac:dyDescent="0.35">
      <c r="J55" s="21">
        <v>-0.15</v>
      </c>
    </row>
    <row r="56" spans="10:22" hidden="1" x14ac:dyDescent="0.35">
      <c r="J56" s="21">
        <v>-0.1</v>
      </c>
    </row>
    <row r="57" spans="10:22" hidden="1" x14ac:dyDescent="0.35">
      <c r="J57" s="21">
        <v>-0.05</v>
      </c>
    </row>
    <row r="58" spans="10:22" hidden="1" x14ac:dyDescent="0.35">
      <c r="J58" s="21">
        <v>0</v>
      </c>
    </row>
    <row r="59" spans="10:22" hidden="1" x14ac:dyDescent="0.35">
      <c r="J59" s="21">
        <v>0</v>
      </c>
    </row>
    <row r="60" spans="10:22" hidden="1" x14ac:dyDescent="0.35">
      <c r="J60" s="21">
        <v>0.01</v>
      </c>
    </row>
    <row r="61" spans="10:22" hidden="1" x14ac:dyDescent="0.35">
      <c r="J61" s="21">
        <v>0.01</v>
      </c>
      <c r="Q61" s="1" t="s">
        <v>80</v>
      </c>
      <c r="S61" s="1" t="s">
        <v>8</v>
      </c>
      <c r="U61" s="1" t="s">
        <v>7</v>
      </c>
    </row>
    <row r="62" spans="10:22" hidden="1" x14ac:dyDescent="0.35">
      <c r="J62" s="21">
        <v>0</v>
      </c>
      <c r="S62" s="1" t="s">
        <v>77</v>
      </c>
      <c r="T62" s="1" t="s">
        <v>78</v>
      </c>
      <c r="U62" s="1" t="s">
        <v>77</v>
      </c>
      <c r="V62" s="1" t="s">
        <v>81</v>
      </c>
    </row>
    <row r="63" spans="10:22" hidden="1" x14ac:dyDescent="0.35">
      <c r="J63" s="21">
        <v>0.01</v>
      </c>
      <c r="S63" s="1">
        <v>1</v>
      </c>
      <c r="T63" s="1">
        <v>-0.1</v>
      </c>
      <c r="U63" s="1">
        <v>-0.9</v>
      </c>
      <c r="V63" s="1">
        <v>-2.2000000000000002</v>
      </c>
    </row>
    <row r="64" spans="10:22" hidden="1" x14ac:dyDescent="0.35">
      <c r="J64" s="1">
        <f>AVERAGE(J1:J63)</f>
        <v>0.4493650793650793</v>
      </c>
      <c r="S64" s="1">
        <v>1</v>
      </c>
      <c r="T64" s="1">
        <v>0.1</v>
      </c>
      <c r="U64" s="1">
        <v>-1.4</v>
      </c>
      <c r="V64" s="1">
        <v>1.8</v>
      </c>
    </row>
    <row r="65" spans="19:22" hidden="1" x14ac:dyDescent="0.35">
      <c r="S65" s="1">
        <v>1</v>
      </c>
      <c r="T65" s="1">
        <v>-0.2</v>
      </c>
      <c r="U65" s="1">
        <v>-0.8</v>
      </c>
      <c r="V65" s="1">
        <v>1.9</v>
      </c>
    </row>
    <row r="66" spans="19:22" hidden="1" x14ac:dyDescent="0.35">
      <c r="S66" s="1">
        <v>1.1000000000000001</v>
      </c>
      <c r="T66" s="1">
        <v>-0.2</v>
      </c>
      <c r="U66" s="1">
        <v>-0.1</v>
      </c>
      <c r="V66" s="1">
        <v>0.7</v>
      </c>
    </row>
    <row r="67" spans="19:22" hidden="1" x14ac:dyDescent="0.35">
      <c r="S67" s="1">
        <v>1.1000000000000001</v>
      </c>
      <c r="T67" s="1">
        <v>0.2</v>
      </c>
      <c r="U67" s="1">
        <v>-1.6</v>
      </c>
      <c r="V67" s="1">
        <v>2.7</v>
      </c>
    </row>
    <row r="68" spans="19:22" hidden="1" x14ac:dyDescent="0.35">
      <c r="S68" s="1">
        <v>1.1000000000000001</v>
      </c>
      <c r="T68" s="1">
        <v>0.2</v>
      </c>
      <c r="U68" s="1">
        <v>-0.2</v>
      </c>
      <c r="V68" s="1">
        <v>1.2</v>
      </c>
    </row>
    <row r="69" spans="19:22" hidden="1" x14ac:dyDescent="0.35">
      <c r="S69" s="1">
        <v>1</v>
      </c>
      <c r="T69" s="1">
        <v>-0.4</v>
      </c>
      <c r="U69" s="1">
        <v>-0.9</v>
      </c>
      <c r="V69" s="1">
        <v>-1.6</v>
      </c>
    </row>
    <row r="70" spans="19:22" hidden="1" x14ac:dyDescent="0.35">
      <c r="S70" s="1">
        <v>1</v>
      </c>
      <c r="T70" s="1">
        <v>-0.4</v>
      </c>
      <c r="U70" s="1">
        <v>-2.1</v>
      </c>
      <c r="V70" s="1">
        <v>-2.5</v>
      </c>
    </row>
    <row r="71" spans="19:22" hidden="1" x14ac:dyDescent="0.35">
      <c r="S71" s="1">
        <v>1.1000000000000001</v>
      </c>
      <c r="T71" s="1">
        <v>-0.4</v>
      </c>
      <c r="U71" s="1">
        <v>-0.9</v>
      </c>
      <c r="V71" s="1">
        <v>-0.8</v>
      </c>
    </row>
    <row r="72" spans="19:22" hidden="1" x14ac:dyDescent="0.35">
      <c r="S72" s="1">
        <v>1.1000000000000001</v>
      </c>
      <c r="T72" s="1">
        <v>-0.3</v>
      </c>
      <c r="U72" s="1">
        <v>-1.3</v>
      </c>
      <c r="V72" s="1">
        <v>0.01</v>
      </c>
    </row>
    <row r="73" spans="19:22" hidden="1" x14ac:dyDescent="0.35">
      <c r="S73" s="1">
        <v>1</v>
      </c>
      <c r="T73" s="1">
        <v>-0.3</v>
      </c>
      <c r="U73" s="1">
        <v>-0.8</v>
      </c>
      <c r="V73" s="1">
        <v>-1.6</v>
      </c>
    </row>
    <row r="74" spans="19:22" hidden="1" x14ac:dyDescent="0.35">
      <c r="S74" s="1">
        <v>1</v>
      </c>
      <c r="T74" s="1">
        <v>-0.3</v>
      </c>
      <c r="U74" s="1">
        <v>-1.8</v>
      </c>
      <c r="V74" s="1">
        <v>3.3</v>
      </c>
    </row>
    <row r="75" spans="19:22" hidden="1" x14ac:dyDescent="0.35">
      <c r="S75" s="1">
        <v>1</v>
      </c>
      <c r="T75" s="1">
        <v>-0.5</v>
      </c>
      <c r="U75" s="1">
        <v>-1.5</v>
      </c>
      <c r="V75" s="1">
        <v>-2.2999999999999998</v>
      </c>
    </row>
    <row r="76" spans="19:22" hidden="1" x14ac:dyDescent="0.35">
      <c r="S76" s="1">
        <v>1.1000000000000001</v>
      </c>
      <c r="T76" s="1">
        <v>0</v>
      </c>
      <c r="U76" s="1">
        <v>-0.9</v>
      </c>
      <c r="V76" s="1">
        <v>-0.4</v>
      </c>
    </row>
    <row r="77" spans="19:22" hidden="1" x14ac:dyDescent="0.35">
      <c r="S77" s="6">
        <v>1</v>
      </c>
      <c r="T77" s="1">
        <v>0</v>
      </c>
      <c r="U77" s="1">
        <v>-0.2</v>
      </c>
      <c r="V77" s="1">
        <v>1.5</v>
      </c>
    </row>
    <row r="78" spans="19:22" hidden="1" x14ac:dyDescent="0.35">
      <c r="S78" s="1">
        <v>1.5</v>
      </c>
      <c r="T78" s="1">
        <v>-0.2</v>
      </c>
      <c r="U78" s="1">
        <v>-0.6</v>
      </c>
      <c r="V78" s="1">
        <v>-2.4</v>
      </c>
    </row>
    <row r="79" spans="19:22" hidden="1" x14ac:dyDescent="0.35">
      <c r="S79" s="1">
        <v>1.5</v>
      </c>
      <c r="T79" s="1">
        <v>0.1</v>
      </c>
      <c r="U79" s="1">
        <v>-1.7</v>
      </c>
      <c r="V79" s="1">
        <v>3.6</v>
      </c>
    </row>
    <row r="80" spans="19:22" hidden="1" x14ac:dyDescent="0.35">
      <c r="S80" s="1">
        <v>1.5</v>
      </c>
      <c r="T80" s="1">
        <v>0.1</v>
      </c>
      <c r="U80" s="1">
        <v>-0.4</v>
      </c>
      <c r="V80" s="1">
        <v>1.7</v>
      </c>
    </row>
    <row r="81" spans="5:22" hidden="1" x14ac:dyDescent="0.35">
      <c r="S81" s="1">
        <v>2.1</v>
      </c>
      <c r="T81" s="1">
        <v>-0.1</v>
      </c>
      <c r="U81" s="1">
        <v>-0.1</v>
      </c>
      <c r="V81" s="1">
        <v>1</v>
      </c>
    </row>
    <row r="82" spans="5:22" hidden="1" x14ac:dyDescent="0.35">
      <c r="S82" s="1">
        <v>2.1</v>
      </c>
      <c r="T82" s="1">
        <v>-0.1</v>
      </c>
      <c r="U82" s="1">
        <v>-1.7</v>
      </c>
      <c r="V82" s="1">
        <v>5.7</v>
      </c>
    </row>
    <row r="83" spans="5:22" hidden="1" x14ac:dyDescent="0.35">
      <c r="S83" s="1">
        <v>0.4</v>
      </c>
      <c r="T83" s="1">
        <v>1.1000000000000001</v>
      </c>
      <c r="U83" s="1">
        <v>-2</v>
      </c>
      <c r="V83" s="1">
        <v>2.2999999999999998</v>
      </c>
    </row>
    <row r="84" spans="5:22" hidden="1" x14ac:dyDescent="0.35">
      <c r="I84" s="1" t="s">
        <v>90</v>
      </c>
      <c r="S84" s="1">
        <v>1.9</v>
      </c>
      <c r="T84" s="1">
        <v>1.2</v>
      </c>
      <c r="U84" s="1">
        <v>-1.3</v>
      </c>
      <c r="V84" s="1">
        <v>-1</v>
      </c>
    </row>
    <row r="85" spans="5:22" hidden="1" x14ac:dyDescent="0.35">
      <c r="E85" s="1" t="s">
        <v>83</v>
      </c>
      <c r="I85" s="1" t="s">
        <v>85</v>
      </c>
      <c r="S85" s="1">
        <v>1.9</v>
      </c>
      <c r="T85" s="1">
        <v>-0.3</v>
      </c>
      <c r="U85" s="1">
        <v>-1.1000000000000001</v>
      </c>
      <c r="V85" s="1">
        <v>3.2</v>
      </c>
    </row>
    <row r="86" spans="5:22" hidden="1" x14ac:dyDescent="0.35">
      <c r="S86" s="1">
        <v>0.6</v>
      </c>
      <c r="T86" s="1">
        <v>-0.3</v>
      </c>
      <c r="U86" s="1">
        <v>-0.6</v>
      </c>
      <c r="V86" s="1">
        <v>1.1000000000000001</v>
      </c>
    </row>
    <row r="87" spans="5:22" hidden="1" x14ac:dyDescent="0.35">
      <c r="F87" s="1" t="s">
        <v>91</v>
      </c>
      <c r="J87" s="1" t="s">
        <v>93</v>
      </c>
      <c r="S87" s="1">
        <v>0.6</v>
      </c>
      <c r="T87" s="1">
        <v>0.7</v>
      </c>
      <c r="U87" s="1">
        <v>-1.7</v>
      </c>
      <c r="V87" s="1">
        <v>1.3</v>
      </c>
    </row>
    <row r="88" spans="5:22" hidden="1" x14ac:dyDescent="0.35">
      <c r="E88" s="1" t="s">
        <v>87</v>
      </c>
      <c r="F88" s="1">
        <v>0.63000000000000078</v>
      </c>
      <c r="J88" s="1">
        <v>-2.82</v>
      </c>
      <c r="S88" s="1">
        <v>1.7</v>
      </c>
      <c r="T88" s="1">
        <v>-0.2</v>
      </c>
      <c r="U88" s="1">
        <v>-0.8</v>
      </c>
      <c r="V88" s="1">
        <v>-2.2999999999999998</v>
      </c>
    </row>
    <row r="89" spans="5:22" hidden="1" x14ac:dyDescent="0.35">
      <c r="E89" s="1" t="s">
        <v>88</v>
      </c>
      <c r="F89" s="1">
        <v>5.9999999999998721E-2</v>
      </c>
      <c r="J89" s="1">
        <v>-0.69699999999999995</v>
      </c>
      <c r="S89" s="1">
        <v>1.7</v>
      </c>
      <c r="T89" s="1">
        <v>1.9</v>
      </c>
      <c r="U89" s="1">
        <v>-1.5</v>
      </c>
      <c r="V89" s="1">
        <v>10.4</v>
      </c>
    </row>
    <row r="90" spans="5:22" hidden="1" x14ac:dyDescent="0.35">
      <c r="E90" s="1" t="s">
        <v>89</v>
      </c>
      <c r="F90" s="1">
        <v>0.65000000000000036</v>
      </c>
      <c r="J90" s="1">
        <v>-3.4569999999999999</v>
      </c>
      <c r="S90" s="1">
        <v>1</v>
      </c>
      <c r="T90" s="1">
        <v>0</v>
      </c>
      <c r="U90" s="1">
        <v>-1</v>
      </c>
      <c r="V90" s="1">
        <v>6.8</v>
      </c>
    </row>
    <row r="91" spans="5:22" hidden="1" x14ac:dyDescent="0.35">
      <c r="S91" s="1">
        <v>4.0999999999999996</v>
      </c>
      <c r="T91" s="1">
        <v>0</v>
      </c>
      <c r="U91" s="1">
        <v>-0.8</v>
      </c>
      <c r="V91" s="1">
        <v>-0.3</v>
      </c>
    </row>
    <row r="92" spans="5:22" hidden="1" x14ac:dyDescent="0.35">
      <c r="S92" s="6">
        <v>0.5</v>
      </c>
      <c r="T92" s="1">
        <v>-0.5</v>
      </c>
      <c r="U92" s="1">
        <v>0.2</v>
      </c>
      <c r="V92" s="1">
        <v>1.8</v>
      </c>
    </row>
    <row r="93" spans="5:22" hidden="1" x14ac:dyDescent="0.35">
      <c r="F93" s="1" t="s">
        <v>92</v>
      </c>
      <c r="J93" s="1" t="s">
        <v>94</v>
      </c>
      <c r="S93" s="1">
        <v>0.6</v>
      </c>
      <c r="T93" s="1">
        <v>0.2</v>
      </c>
      <c r="U93" s="1">
        <v>0.2</v>
      </c>
      <c r="V93" s="1">
        <v>-0.7</v>
      </c>
    </row>
    <row r="94" spans="5:22" hidden="1" x14ac:dyDescent="0.35">
      <c r="E94" s="1" t="s">
        <v>87</v>
      </c>
      <c r="F94" s="1">
        <v>2.33</v>
      </c>
      <c r="J94" s="1">
        <v>-1.7589999999999999</v>
      </c>
      <c r="S94" s="1">
        <v>2</v>
      </c>
      <c r="T94" s="1">
        <v>0.4</v>
      </c>
      <c r="U94" s="1">
        <v>-2.5</v>
      </c>
      <c r="V94" s="1">
        <v>1.3</v>
      </c>
    </row>
    <row r="95" spans="5:22" hidden="1" x14ac:dyDescent="0.35">
      <c r="E95" s="1" t="s">
        <v>88</v>
      </c>
      <c r="F95" s="1">
        <v>0.23</v>
      </c>
      <c r="J95" s="1">
        <v>-0.58699999999999997</v>
      </c>
      <c r="S95" s="1">
        <v>0.6</v>
      </c>
      <c r="T95" s="1">
        <v>0.5</v>
      </c>
      <c r="U95" s="1">
        <v>-0.5</v>
      </c>
      <c r="V95" s="1">
        <v>0.6</v>
      </c>
    </row>
    <row r="96" spans="5:22" hidden="1" x14ac:dyDescent="0.35">
      <c r="E96" s="1" t="s">
        <v>89</v>
      </c>
      <c r="F96" s="1">
        <v>2.4300000000000002</v>
      </c>
      <c r="J96" s="1">
        <v>-2.3610000000000002</v>
      </c>
      <c r="S96" s="1">
        <v>0.8</v>
      </c>
      <c r="T96" s="1">
        <v>0</v>
      </c>
      <c r="U96" s="1">
        <v>-0.1</v>
      </c>
      <c r="V96" s="1">
        <v>0.4</v>
      </c>
    </row>
    <row r="97" spans="1:22" hidden="1" x14ac:dyDescent="0.35">
      <c r="E97" s="1" t="s">
        <v>86</v>
      </c>
      <c r="F97" s="1">
        <f>AVERAGE(F88:F90,F94:F96)</f>
        <v>1.0549999999999999</v>
      </c>
      <c r="I97" s="1" t="s">
        <v>86</v>
      </c>
      <c r="J97" s="1">
        <f>AVERAGE(J88,J89,J90,J94,J95,J96)</f>
        <v>-1.9468333333333334</v>
      </c>
      <c r="S97" s="1">
        <v>0.6</v>
      </c>
      <c r="T97" s="1">
        <v>0.3</v>
      </c>
      <c r="U97" s="1">
        <v>-0.9</v>
      </c>
      <c r="V97" s="1">
        <v>1.6</v>
      </c>
    </row>
    <row r="98" spans="1:22" hidden="1" x14ac:dyDescent="0.35">
      <c r="S98" s="1">
        <v>0.4</v>
      </c>
      <c r="T98" s="1">
        <v>0</v>
      </c>
      <c r="U98" s="1">
        <v>-0.8</v>
      </c>
      <c r="V98" s="1">
        <v>0.3</v>
      </c>
    </row>
    <row r="99" spans="1:22" hidden="1" x14ac:dyDescent="0.35">
      <c r="S99" s="1">
        <v>0.8</v>
      </c>
      <c r="T99" s="1">
        <v>0.4</v>
      </c>
      <c r="U99" s="1">
        <v>-1.3</v>
      </c>
      <c r="V99" s="1">
        <v>-1.4</v>
      </c>
    </row>
    <row r="100" spans="1:22" x14ac:dyDescent="0.35">
      <c r="S100" s="1">
        <v>0.9</v>
      </c>
      <c r="T100" s="1">
        <v>0.1</v>
      </c>
      <c r="U100" s="1">
        <v>-1.7</v>
      </c>
      <c r="V100" s="1">
        <v>-2.2999999999999998</v>
      </c>
    </row>
    <row r="101" spans="1:22" x14ac:dyDescent="0.35">
      <c r="A101" s="6" t="s">
        <v>95</v>
      </c>
      <c r="E101" s="1" t="s">
        <v>96</v>
      </c>
      <c r="S101" s="1">
        <v>3.3</v>
      </c>
      <c r="T101" s="1">
        <v>0.6</v>
      </c>
      <c r="U101" s="1">
        <v>-2.7</v>
      </c>
      <c r="V101" s="1">
        <v>-1.7</v>
      </c>
    </row>
    <row r="102" spans="1:22" x14ac:dyDescent="0.35">
      <c r="S102" s="1">
        <v>0.8</v>
      </c>
      <c r="T102" s="1">
        <v>0.2</v>
      </c>
      <c r="U102" s="1">
        <v>-0.9</v>
      </c>
      <c r="V102" s="1">
        <v>-0.1</v>
      </c>
    </row>
    <row r="103" spans="1:22" x14ac:dyDescent="0.35">
      <c r="A103" s="1" t="s">
        <v>97</v>
      </c>
      <c r="S103" s="1">
        <v>0.3</v>
      </c>
      <c r="T103" s="1">
        <v>0.1</v>
      </c>
      <c r="U103" s="1">
        <v>-0.4</v>
      </c>
      <c r="V103" s="1">
        <v>-0.6</v>
      </c>
    </row>
    <row r="104" spans="1:22" x14ac:dyDescent="0.35">
      <c r="A104" s="1" t="s">
        <v>322</v>
      </c>
      <c r="B104" s="1" t="s">
        <v>98</v>
      </c>
      <c r="C104" s="1" t="s">
        <v>99</v>
      </c>
      <c r="D104" s="1" t="s">
        <v>100</v>
      </c>
      <c r="E104" s="1" t="s">
        <v>101</v>
      </c>
      <c r="S104" s="1">
        <v>0.7</v>
      </c>
      <c r="T104" s="1">
        <v>-0.1</v>
      </c>
      <c r="U104" s="1">
        <v>-1.3</v>
      </c>
      <c r="V104" s="1">
        <v>2</v>
      </c>
    </row>
    <row r="105" spans="1:22" x14ac:dyDescent="0.35">
      <c r="A105" s="1">
        <v>0.5</v>
      </c>
      <c r="B105" s="1">
        <v>0.39</v>
      </c>
      <c r="C105" s="1">
        <v>-0.13</v>
      </c>
      <c r="D105" s="1">
        <v>-0.77</v>
      </c>
      <c r="E105" s="1">
        <v>-0.36</v>
      </c>
      <c r="S105" s="1">
        <v>0.4</v>
      </c>
      <c r="T105" s="1">
        <v>-0.1</v>
      </c>
      <c r="U105" s="1">
        <v>-0.5</v>
      </c>
      <c r="V105" s="1">
        <v>-0.5</v>
      </c>
    </row>
    <row r="106" spans="1:22" x14ac:dyDescent="0.35">
      <c r="A106" s="1">
        <v>1</v>
      </c>
      <c r="B106" s="1">
        <v>1.1599999999999999</v>
      </c>
      <c r="C106" s="1">
        <v>-0.25</v>
      </c>
      <c r="D106" s="1">
        <v>-1.54</v>
      </c>
      <c r="E106" s="1">
        <v>-0.71</v>
      </c>
      <c r="S106" s="1">
        <v>1.7</v>
      </c>
      <c r="T106" s="1">
        <v>0.3</v>
      </c>
      <c r="U106" s="1">
        <v>-1.4</v>
      </c>
      <c r="V106" s="1">
        <v>1.2</v>
      </c>
    </row>
    <row r="107" spans="1:22" x14ac:dyDescent="0.35">
      <c r="A107" s="1">
        <v>1.5</v>
      </c>
      <c r="B107" s="1">
        <v>1.54</v>
      </c>
      <c r="C107" s="1">
        <v>-0.37</v>
      </c>
      <c r="D107" s="1">
        <v>-1.93</v>
      </c>
      <c r="E107" s="1">
        <v>-1.06</v>
      </c>
      <c r="S107" s="6">
        <v>0.2</v>
      </c>
      <c r="T107" s="1">
        <v>0.1</v>
      </c>
      <c r="U107" s="1">
        <v>-0.1</v>
      </c>
      <c r="V107" s="1">
        <v>0.2</v>
      </c>
    </row>
    <row r="108" spans="1:22" x14ac:dyDescent="0.35">
      <c r="A108" s="1">
        <v>2</v>
      </c>
      <c r="B108" s="1">
        <v>2.3199999999999998</v>
      </c>
      <c r="C108" s="1">
        <v>-0.49</v>
      </c>
      <c r="D108" s="1">
        <v>-2.7</v>
      </c>
      <c r="E108" s="1">
        <v>-1.41</v>
      </c>
      <c r="S108" s="1">
        <v>0.7</v>
      </c>
      <c r="T108" s="1">
        <v>0.2</v>
      </c>
      <c r="U108" s="1">
        <v>0.3</v>
      </c>
      <c r="V108" s="1">
        <v>-0.7</v>
      </c>
    </row>
    <row r="109" spans="1:22" x14ac:dyDescent="0.35">
      <c r="A109" s="1">
        <v>2.5</v>
      </c>
      <c r="B109" s="1">
        <v>2.7</v>
      </c>
      <c r="C109" s="1">
        <v>-0.62</v>
      </c>
      <c r="D109" s="1">
        <v>-3.47</v>
      </c>
      <c r="E109" s="1">
        <v>-1.75</v>
      </c>
      <c r="S109" s="1">
        <v>3</v>
      </c>
      <c r="T109" s="1">
        <v>1.4</v>
      </c>
      <c r="U109" s="1">
        <v>-3.2</v>
      </c>
      <c r="V109" s="1">
        <v>4</v>
      </c>
    </row>
    <row r="110" spans="1:22" x14ac:dyDescent="0.35">
      <c r="A110" s="1">
        <v>3</v>
      </c>
      <c r="B110" s="1">
        <v>3.09</v>
      </c>
      <c r="C110" s="1">
        <v>-0.74</v>
      </c>
      <c r="D110" s="1">
        <v>-4.25</v>
      </c>
      <c r="E110" s="1">
        <v>-2.09</v>
      </c>
      <c r="S110" s="1">
        <v>1.1000000000000001</v>
      </c>
      <c r="T110" s="1">
        <v>0.6</v>
      </c>
      <c r="U110" s="1">
        <v>-0.3</v>
      </c>
      <c r="V110" s="1">
        <v>1.5</v>
      </c>
    </row>
    <row r="111" spans="1:22" x14ac:dyDescent="0.35">
      <c r="A111" s="1" t="s">
        <v>86</v>
      </c>
      <c r="B111" s="1">
        <f>AVERAGE(B105:B110)</f>
        <v>1.8666666666666665</v>
      </c>
      <c r="C111" s="1">
        <f>AVERAGE(C105:C110)</f>
        <v>-0.43333333333333329</v>
      </c>
      <c r="D111" s="1">
        <f>AVERAGE(D105:D110)</f>
        <v>-2.4433333333333334</v>
      </c>
      <c r="E111" s="1">
        <f>AVERAGE(E105:E110)</f>
        <v>-1.23</v>
      </c>
      <c r="S111" s="1">
        <v>0.3</v>
      </c>
      <c r="T111" s="1">
        <v>0</v>
      </c>
      <c r="U111" s="1">
        <v>-0.1</v>
      </c>
      <c r="V111" s="1">
        <v>0.5</v>
      </c>
    </row>
    <row r="112" spans="1:22" x14ac:dyDescent="0.35">
      <c r="S112" s="1">
        <v>0.8</v>
      </c>
      <c r="T112" s="1">
        <v>1.3</v>
      </c>
      <c r="U112" s="1">
        <v>-1</v>
      </c>
      <c r="V112" s="1">
        <v>3.4</v>
      </c>
    </row>
    <row r="113" spans="1:22" x14ac:dyDescent="0.35">
      <c r="A113" s="1" t="s">
        <v>102</v>
      </c>
      <c r="S113" s="1">
        <v>0.7</v>
      </c>
      <c r="T113" s="1">
        <v>0.1</v>
      </c>
      <c r="U113" s="1">
        <v>-0.8</v>
      </c>
      <c r="V113" s="1">
        <v>0.9</v>
      </c>
    </row>
    <row r="114" spans="1:22" x14ac:dyDescent="0.35">
      <c r="A114" s="1" t="s">
        <v>322</v>
      </c>
      <c r="B114" s="1" t="s">
        <v>98</v>
      </c>
      <c r="C114" s="1" t="s">
        <v>99</v>
      </c>
      <c r="D114" s="1" t="s">
        <v>100</v>
      </c>
      <c r="E114" s="1" t="s">
        <v>101</v>
      </c>
      <c r="S114" s="1">
        <v>0.6</v>
      </c>
      <c r="T114" s="1">
        <v>0.2</v>
      </c>
      <c r="U114" s="1">
        <v>-1.6</v>
      </c>
      <c r="V114" s="1">
        <v>-0.8</v>
      </c>
    </row>
    <row r="115" spans="1:22" x14ac:dyDescent="0.35">
      <c r="A115" s="1">
        <v>0.5</v>
      </c>
      <c r="B115" s="1">
        <v>1.54</v>
      </c>
      <c r="C115" s="1">
        <v>-1.22</v>
      </c>
      <c r="D115" s="1">
        <v>-3.47</v>
      </c>
      <c r="E115" s="1">
        <v>-1.95</v>
      </c>
      <c r="S115" s="1">
        <v>1.4</v>
      </c>
      <c r="T115" s="1">
        <v>1.1000000000000001</v>
      </c>
      <c r="U115" s="1">
        <v>-0.8</v>
      </c>
      <c r="V115" s="1">
        <v>2</v>
      </c>
    </row>
    <row r="116" spans="1:22" x14ac:dyDescent="0.35">
      <c r="A116" s="1">
        <v>1</v>
      </c>
      <c r="B116" s="1">
        <v>2.3199999999999998</v>
      </c>
      <c r="C116" s="1">
        <v>-2.37</v>
      </c>
      <c r="D116" s="1">
        <v>-6.95</v>
      </c>
      <c r="E116" s="1">
        <v>-3.8</v>
      </c>
      <c r="S116" s="1">
        <v>1.9</v>
      </c>
      <c r="T116" s="1">
        <v>0</v>
      </c>
      <c r="U116" s="1">
        <v>-1.9</v>
      </c>
      <c r="V116" s="1">
        <v>3.2</v>
      </c>
    </row>
    <row r="117" spans="1:22" x14ac:dyDescent="0.35">
      <c r="A117" s="1">
        <v>1.5</v>
      </c>
      <c r="B117" s="1">
        <v>3.47</v>
      </c>
      <c r="C117" s="1">
        <v>-3.46</v>
      </c>
      <c r="D117" s="1">
        <v>-10.039999999999999</v>
      </c>
      <c r="E117" s="1">
        <v>-5.55</v>
      </c>
      <c r="S117" s="1">
        <v>1.6</v>
      </c>
      <c r="T117" s="1">
        <v>1.9</v>
      </c>
      <c r="U117" s="1">
        <v>-1.4</v>
      </c>
      <c r="V117" s="1">
        <v>0.8</v>
      </c>
    </row>
    <row r="118" spans="1:22" x14ac:dyDescent="0.35">
      <c r="A118" s="1">
        <v>2</v>
      </c>
      <c r="B118" s="1">
        <v>4.25</v>
      </c>
      <c r="C118" s="1">
        <v>-4.5</v>
      </c>
      <c r="D118" s="1">
        <v>-13.9</v>
      </c>
      <c r="E118" s="1">
        <v>-7.22</v>
      </c>
      <c r="S118" s="1">
        <v>0.1</v>
      </c>
      <c r="T118" s="1">
        <v>0.1</v>
      </c>
      <c r="U118" s="1">
        <v>-0.6</v>
      </c>
      <c r="V118" s="1">
        <v>-0.7</v>
      </c>
    </row>
    <row r="119" spans="1:22" x14ac:dyDescent="0.35">
      <c r="A119" s="1">
        <v>2.5</v>
      </c>
      <c r="B119" s="1">
        <v>5.0199999999999996</v>
      </c>
      <c r="C119" s="1">
        <v>-5.5</v>
      </c>
      <c r="D119" s="1">
        <v>-17.37</v>
      </c>
      <c r="E119" s="1">
        <v>-8.83</v>
      </c>
      <c r="S119" s="1">
        <v>1.4</v>
      </c>
      <c r="T119" s="1">
        <v>1.7</v>
      </c>
      <c r="U119" s="1">
        <v>-1</v>
      </c>
      <c r="V119" s="1">
        <v>8.3000000000000007</v>
      </c>
    </row>
    <row r="120" spans="1:22" x14ac:dyDescent="0.35">
      <c r="A120" s="1">
        <v>3</v>
      </c>
      <c r="B120" s="1">
        <v>5.41</v>
      </c>
      <c r="C120" s="1">
        <v>-6.46</v>
      </c>
      <c r="D120" s="1">
        <v>-21.24</v>
      </c>
      <c r="E120" s="1">
        <v>-10.38</v>
      </c>
      <c r="S120" s="1">
        <v>1.4</v>
      </c>
      <c r="T120" s="1">
        <v>0.5</v>
      </c>
      <c r="U120" s="1">
        <v>-0.4</v>
      </c>
      <c r="V120" s="1">
        <v>2.9</v>
      </c>
    </row>
    <row r="121" spans="1:22" x14ac:dyDescent="0.35">
      <c r="A121" s="1" t="s">
        <v>86</v>
      </c>
      <c r="B121" s="1">
        <f>AVERAGE(B115:B120)</f>
        <v>3.6683333333333334</v>
      </c>
      <c r="C121" s="1">
        <f>AVERAGE(C115:C120)</f>
        <v>-3.9183333333333334</v>
      </c>
      <c r="D121" s="1">
        <f>AVERAGE(D115:D120)</f>
        <v>-12.161666666666667</v>
      </c>
      <c r="E121" s="1">
        <f>AVERAGE(E115:E120)</f>
        <v>-6.288333333333334</v>
      </c>
      <c r="S121" s="1">
        <v>0.8</v>
      </c>
      <c r="T121" s="1">
        <v>0.2</v>
      </c>
      <c r="U121" s="1">
        <v>-1.2</v>
      </c>
      <c r="V121" s="1">
        <v>-0.9</v>
      </c>
    </row>
    <row r="122" spans="1:22" x14ac:dyDescent="0.35">
      <c r="S122" s="1">
        <v>0.2</v>
      </c>
      <c r="T122" s="1">
        <v>0.2</v>
      </c>
      <c r="U122" s="1">
        <v>-0.1</v>
      </c>
      <c r="V122" s="1">
        <v>0.2</v>
      </c>
    </row>
    <row r="123" spans="1:22" x14ac:dyDescent="0.35">
      <c r="S123" s="1">
        <f>AVERAGE(S63:S122)</f>
        <v>1.1466666666666667</v>
      </c>
      <c r="T123" s="1">
        <f>AVERAGE(T63:T122)</f>
        <v>0.22166666666666662</v>
      </c>
      <c r="U123" s="1">
        <f>AVERAGE(U63:U122)</f>
        <v>-0.99166666666666681</v>
      </c>
      <c r="V123" s="1">
        <f>AVERAGE(V63:V122)</f>
        <v>0.99183333333333323</v>
      </c>
    </row>
    <row r="125" spans="1:22" x14ac:dyDescent="0.35">
      <c r="A125" s="6" t="s">
        <v>103</v>
      </c>
      <c r="E125" s="1" t="s">
        <v>104</v>
      </c>
    </row>
    <row r="127" spans="1:22" x14ac:dyDescent="0.35">
      <c r="A127" s="1" t="s">
        <v>8</v>
      </c>
    </row>
    <row r="128" spans="1:22" x14ac:dyDescent="0.35">
      <c r="A128" s="1" t="s">
        <v>105</v>
      </c>
      <c r="B128" s="1">
        <v>0.5</v>
      </c>
    </row>
    <row r="129" spans="1:5" x14ac:dyDescent="0.35">
      <c r="A129" s="1" t="s">
        <v>106</v>
      </c>
      <c r="B129" s="1">
        <v>0.7</v>
      </c>
    </row>
    <row r="130" spans="1:5" x14ac:dyDescent="0.35">
      <c r="A130" s="1" t="s">
        <v>107</v>
      </c>
      <c r="B130" s="1">
        <v>0.7</v>
      </c>
    </row>
    <row r="133" spans="1:5" x14ac:dyDescent="0.35">
      <c r="A133" s="6" t="s">
        <v>110</v>
      </c>
      <c r="E133" s="1" t="s">
        <v>111</v>
      </c>
    </row>
    <row r="135" spans="1:5" x14ac:dyDescent="0.35">
      <c r="A135" s="1" t="s">
        <v>112</v>
      </c>
      <c r="B135" s="1" t="s">
        <v>113</v>
      </c>
      <c r="C135" s="1" t="s">
        <v>7</v>
      </c>
    </row>
    <row r="136" spans="1:5" x14ac:dyDescent="0.35">
      <c r="A136" s="1">
        <v>1999</v>
      </c>
      <c r="B136" s="1">
        <v>0.86</v>
      </c>
      <c r="C136" s="1">
        <v>-0.4</v>
      </c>
    </row>
    <row r="137" spans="1:5" x14ac:dyDescent="0.35">
      <c r="A137" s="1">
        <v>2000</v>
      </c>
      <c r="B137" s="1">
        <v>0.38</v>
      </c>
      <c r="C137" s="1">
        <v>-1.05</v>
      </c>
    </row>
    <row r="138" spans="1:5" x14ac:dyDescent="0.35">
      <c r="A138" s="1">
        <v>2001</v>
      </c>
      <c r="B138" s="1">
        <v>0.28999999999999998</v>
      </c>
      <c r="C138" s="1">
        <v>-1.37</v>
      </c>
    </row>
    <row r="139" spans="1:5" x14ac:dyDescent="0.35">
      <c r="A139" s="1">
        <v>2002</v>
      </c>
      <c r="B139" s="1">
        <v>0.59</v>
      </c>
      <c r="C139" s="1">
        <v>-1.57</v>
      </c>
    </row>
    <row r="140" spans="1:5" x14ac:dyDescent="0.35">
      <c r="A140" s="1">
        <v>2003</v>
      </c>
      <c r="B140" s="1">
        <v>0.76</v>
      </c>
      <c r="C140" s="1">
        <v>-1.83</v>
      </c>
    </row>
    <row r="141" spans="1:5" x14ac:dyDescent="0.35">
      <c r="A141" s="1">
        <v>2004</v>
      </c>
      <c r="B141" s="1">
        <v>0.59</v>
      </c>
      <c r="C141" s="1">
        <v>-1.88</v>
      </c>
    </row>
    <row r="142" spans="1:5" x14ac:dyDescent="0.35">
      <c r="A142" s="1">
        <v>2005</v>
      </c>
      <c r="B142" s="1">
        <v>0.69</v>
      </c>
      <c r="C142" s="1">
        <v>-1.93</v>
      </c>
    </row>
    <row r="143" spans="1:5" x14ac:dyDescent="0.35">
      <c r="A143" s="1">
        <v>2006</v>
      </c>
      <c r="B143" s="1">
        <v>0.76</v>
      </c>
      <c r="C143" s="1">
        <v>-2</v>
      </c>
    </row>
    <row r="144" spans="1:5" x14ac:dyDescent="0.35">
      <c r="A144" s="1">
        <v>2007</v>
      </c>
      <c r="B144" s="1">
        <v>0.69</v>
      </c>
      <c r="C144" s="1">
        <v>-2.0499999999999998</v>
      </c>
    </row>
    <row r="145" spans="1:11" x14ac:dyDescent="0.35">
      <c r="A145" s="1">
        <v>2008</v>
      </c>
      <c r="B145" s="1">
        <v>0.69</v>
      </c>
      <c r="C145" s="1">
        <v>-2.1</v>
      </c>
    </row>
    <row r="146" spans="1:11" x14ac:dyDescent="0.35">
      <c r="A146" s="1">
        <v>2009</v>
      </c>
      <c r="B146" s="1">
        <v>0.63</v>
      </c>
      <c r="C146" s="1">
        <v>-2.15</v>
      </c>
    </row>
    <row r="147" spans="1:11" x14ac:dyDescent="0.35">
      <c r="A147" s="1">
        <v>2010</v>
      </c>
      <c r="B147" s="1">
        <v>0.63</v>
      </c>
      <c r="C147" s="1">
        <v>-2.19</v>
      </c>
    </row>
    <row r="148" spans="1:11" x14ac:dyDescent="0.35">
      <c r="A148" s="1" t="s">
        <v>86</v>
      </c>
      <c r="B148" s="1">
        <f>(((1+B136/100)*(1+B137/100)*(1+B138/100)*(1+B139/100)*(1+B140/100)*(1+B141/100)*(1+B142/100)*(1+B143/100)*(1+B144/100)*(1+B145/100)*(1+B146/100)*(1+B147/100))^(1/12)-1)*100</f>
        <v>0.6298844564231576</v>
      </c>
      <c r="C148" s="1">
        <f>(((1+C136/100)*(1+C137/100)*(1+C138/100)*(1+C139/100)*(1+C140/100)*(1+C141/100)*(1+C142/100)*(1+C143/100)*(1+C144/100)*(1+C145/100)*(1+C146/100)*(1+C147/100))^(1/12)-1)*100</f>
        <v>-1.7113308167471586</v>
      </c>
    </row>
    <row r="151" spans="1:11" x14ac:dyDescent="0.35">
      <c r="A151" s="6" t="s">
        <v>114</v>
      </c>
      <c r="E151" s="1" t="s">
        <v>115</v>
      </c>
    </row>
    <row r="153" spans="1:11" x14ac:dyDescent="0.35">
      <c r="A153" s="1" t="s">
        <v>116</v>
      </c>
      <c r="B153" s="1">
        <v>1</v>
      </c>
      <c r="C153" s="1">
        <v>2</v>
      </c>
      <c r="D153" s="1">
        <v>3</v>
      </c>
      <c r="E153" s="1">
        <v>4</v>
      </c>
      <c r="F153" s="1">
        <v>5</v>
      </c>
      <c r="G153" s="1">
        <v>6</v>
      </c>
      <c r="H153" s="1">
        <v>7</v>
      </c>
      <c r="I153" s="1">
        <v>8</v>
      </c>
      <c r="J153" s="1">
        <v>9</v>
      </c>
    </row>
    <row r="154" spans="1:11" x14ac:dyDescent="0.35">
      <c r="A154" s="1" t="s">
        <v>8</v>
      </c>
      <c r="B154" s="1">
        <v>0.04</v>
      </c>
      <c r="C154" s="1">
        <v>0.13</v>
      </c>
      <c r="D154" s="1">
        <v>0.19</v>
      </c>
      <c r="E154" s="1">
        <v>0.25</v>
      </c>
      <c r="F154" s="1">
        <v>0.31</v>
      </c>
      <c r="G154" s="1">
        <v>0.38</v>
      </c>
      <c r="H154" s="1">
        <v>0.47</v>
      </c>
      <c r="I154" s="1">
        <v>0.56000000000000005</v>
      </c>
      <c r="J154" s="1">
        <v>0.64</v>
      </c>
      <c r="K154" s="1">
        <f>(((1+B154/100)*(1+C154/100)*(1+D154/100)*(1+E154/100)*(1+F154/100)*(1+G154/100)*(1+H154/100)*(1+I154/100)*(1+J154/100))^(1/9)-1)*100</f>
        <v>0.3298219543149461</v>
      </c>
    </row>
    <row r="157" spans="1:11" x14ac:dyDescent="0.35">
      <c r="A157" s="6" t="s">
        <v>117</v>
      </c>
      <c r="E157" s="1" t="s">
        <v>326</v>
      </c>
    </row>
    <row r="158" spans="1:11" x14ac:dyDescent="0.35">
      <c r="B158" s="42" t="s">
        <v>119</v>
      </c>
      <c r="C158" s="42"/>
      <c r="D158" s="42" t="s">
        <v>120</v>
      </c>
      <c r="E158" s="42"/>
    </row>
    <row r="159" spans="1:11" x14ac:dyDescent="0.35">
      <c r="B159" s="1" t="s">
        <v>127</v>
      </c>
      <c r="C159" s="1" t="s">
        <v>113</v>
      </c>
      <c r="D159" s="1" t="s">
        <v>127</v>
      </c>
      <c r="E159" s="1" t="s">
        <v>113</v>
      </c>
    </row>
    <row r="160" spans="1:11" x14ac:dyDescent="0.35">
      <c r="A160" s="1" t="s">
        <v>121</v>
      </c>
      <c r="B160" s="1">
        <v>-4.42</v>
      </c>
      <c r="C160" s="1">
        <v>-0.06</v>
      </c>
    </row>
    <row r="161" spans="1:5" x14ac:dyDescent="0.35">
      <c r="A161" s="1" t="s">
        <v>122</v>
      </c>
      <c r="B161" s="1">
        <v>-11.67</v>
      </c>
      <c r="C161" s="1">
        <v>-1.3</v>
      </c>
    </row>
    <row r="162" spans="1:5" x14ac:dyDescent="0.35">
      <c r="A162" s="1" t="s">
        <v>123</v>
      </c>
      <c r="D162" s="1">
        <v>-4.03</v>
      </c>
      <c r="E162" s="1">
        <v>1.97</v>
      </c>
    </row>
    <row r="163" spans="1:5" x14ac:dyDescent="0.35">
      <c r="A163" s="1" t="s">
        <v>124</v>
      </c>
      <c r="D163" s="1">
        <v>-11.31</v>
      </c>
      <c r="E163" s="1">
        <v>1.88</v>
      </c>
    </row>
    <row r="164" spans="1:5" x14ac:dyDescent="0.35">
      <c r="A164" s="1" t="s">
        <v>125</v>
      </c>
      <c r="D164" s="1">
        <v>-3.24</v>
      </c>
      <c r="E164" s="1">
        <v>5.97</v>
      </c>
    </row>
    <row r="165" spans="1:5" x14ac:dyDescent="0.35">
      <c r="A165" s="1" t="s">
        <v>126</v>
      </c>
      <c r="D165" s="1">
        <v>-10.58</v>
      </c>
      <c r="E165" s="1">
        <v>5.88</v>
      </c>
    </row>
    <row r="170" spans="1:5" x14ac:dyDescent="0.35">
      <c r="A170" s="6" t="s">
        <v>129</v>
      </c>
      <c r="E170" s="1" t="s">
        <v>131</v>
      </c>
    </row>
    <row r="172" spans="1:5" x14ac:dyDescent="0.35">
      <c r="A172" s="42" t="s">
        <v>132</v>
      </c>
      <c r="B172" s="42"/>
      <c r="C172" s="42" t="s">
        <v>133</v>
      </c>
      <c r="D172" s="42"/>
    </row>
    <row r="173" spans="1:5" x14ac:dyDescent="0.35">
      <c r="A173" s="1" t="s">
        <v>134</v>
      </c>
      <c r="B173" s="1" t="s">
        <v>8</v>
      </c>
      <c r="C173" s="1" t="s">
        <v>7</v>
      </c>
      <c r="D173" s="1" t="s">
        <v>113</v>
      </c>
    </row>
    <row r="174" spans="1:5" x14ac:dyDescent="0.35">
      <c r="A174" s="1">
        <v>-2.63</v>
      </c>
      <c r="B174" s="1">
        <v>-0.31</v>
      </c>
      <c r="C174" s="1">
        <v>-2.59</v>
      </c>
      <c r="D174" s="1">
        <v>0.46</v>
      </c>
    </row>
    <row r="178" spans="1:5" x14ac:dyDescent="0.35">
      <c r="A178" s="6" t="s">
        <v>135</v>
      </c>
      <c r="E178" s="1" t="s">
        <v>136</v>
      </c>
    </row>
    <row r="181" spans="1:5" x14ac:dyDescent="0.35">
      <c r="B181" s="1" t="s">
        <v>119</v>
      </c>
      <c r="C181" s="1" t="s">
        <v>137</v>
      </c>
      <c r="D181" s="1" t="s">
        <v>120</v>
      </c>
    </row>
    <row r="182" spans="1:5" x14ac:dyDescent="0.35">
      <c r="A182" s="1" t="s">
        <v>138</v>
      </c>
      <c r="B182" s="1">
        <v>-1.4</v>
      </c>
      <c r="C182" s="1">
        <v>-1.4</v>
      </c>
      <c r="D182" s="1">
        <v>3.5</v>
      </c>
    </row>
    <row r="183" spans="1:5" x14ac:dyDescent="0.35">
      <c r="A183" s="1" t="s">
        <v>7</v>
      </c>
      <c r="B183" s="1">
        <v>-15</v>
      </c>
      <c r="C183" s="1">
        <v>-15</v>
      </c>
      <c r="D183" s="1">
        <v>-15</v>
      </c>
    </row>
    <row r="187" spans="1:5" x14ac:dyDescent="0.35">
      <c r="A187" s="6" t="s">
        <v>139</v>
      </c>
      <c r="E187" s="1" t="s">
        <v>144</v>
      </c>
    </row>
    <row r="189" spans="1:5" x14ac:dyDescent="0.35">
      <c r="A189" s="42" t="s">
        <v>145</v>
      </c>
      <c r="B189" s="42"/>
    </row>
    <row r="190" spans="1:5" x14ac:dyDescent="0.35">
      <c r="A190" s="1" t="s">
        <v>337</v>
      </c>
      <c r="B190" s="27">
        <v>-1.145</v>
      </c>
    </row>
    <row r="191" spans="1:5" x14ac:dyDescent="0.35">
      <c r="A191" s="1" t="s">
        <v>338</v>
      </c>
      <c r="B191" s="27">
        <v>-0.80500000000000005</v>
      </c>
    </row>
    <row r="192" spans="1:5" x14ac:dyDescent="0.35">
      <c r="A192" s="1" t="s">
        <v>339</v>
      </c>
      <c r="B192" s="27">
        <v>-1.1499999999999999</v>
      </c>
    </row>
    <row r="193" spans="1:5" x14ac:dyDescent="0.35">
      <c r="A193" s="1" t="s">
        <v>340</v>
      </c>
      <c r="B193" s="27">
        <v>-0.80500000000000005</v>
      </c>
    </row>
    <row r="194" spans="1:5" x14ac:dyDescent="0.35">
      <c r="A194" s="42" t="s">
        <v>146</v>
      </c>
      <c r="B194" s="42"/>
    </row>
    <row r="195" spans="1:5" x14ac:dyDescent="0.35">
      <c r="A195" s="27" t="s">
        <v>341</v>
      </c>
      <c r="B195" s="26">
        <v>-0.111</v>
      </c>
    </row>
    <row r="196" spans="1:5" x14ac:dyDescent="0.35">
      <c r="A196" s="27" t="s">
        <v>338</v>
      </c>
      <c r="B196" s="1">
        <v>5.8999999999999997E-2</v>
      </c>
    </row>
    <row r="197" spans="1:5" x14ac:dyDescent="0.35">
      <c r="A197" s="27" t="s">
        <v>339</v>
      </c>
      <c r="B197" s="1">
        <v>-9.2999999999999999E-2</v>
      </c>
    </row>
    <row r="198" spans="1:5" x14ac:dyDescent="0.35">
      <c r="A198" s="27" t="s">
        <v>340</v>
      </c>
      <c r="B198" s="1">
        <v>2.8000000000000001E-2</v>
      </c>
    </row>
    <row r="202" spans="1:5" x14ac:dyDescent="0.35">
      <c r="A202" s="6" t="s">
        <v>147</v>
      </c>
      <c r="E202" s="1" t="s">
        <v>150</v>
      </c>
    </row>
    <row r="204" spans="1:5" x14ac:dyDescent="0.35">
      <c r="B204" s="1" t="s">
        <v>151</v>
      </c>
      <c r="C204" s="1" t="s">
        <v>152</v>
      </c>
      <c r="D204" s="1" t="s">
        <v>153</v>
      </c>
    </row>
    <row r="205" spans="1:5" x14ac:dyDescent="0.35">
      <c r="A205" s="45" t="s">
        <v>113</v>
      </c>
      <c r="B205" s="1">
        <v>0.46</v>
      </c>
      <c r="C205" s="1">
        <v>-0.08</v>
      </c>
      <c r="D205" s="1">
        <v>3.91</v>
      </c>
    </row>
    <row r="206" spans="1:5" x14ac:dyDescent="0.35">
      <c r="A206" s="45"/>
      <c r="B206" s="1">
        <v>0.32</v>
      </c>
      <c r="C206" s="1">
        <v>-0.1</v>
      </c>
    </row>
    <row r="207" spans="1:5" x14ac:dyDescent="0.35">
      <c r="A207" s="45"/>
    </row>
    <row r="210" spans="1:7" x14ac:dyDescent="0.35">
      <c r="A210" s="45" t="s">
        <v>7</v>
      </c>
      <c r="B210" s="1">
        <v>-0.98</v>
      </c>
      <c r="C210" s="1">
        <v>-0.85</v>
      </c>
      <c r="D210" s="1">
        <v>1.23</v>
      </c>
    </row>
    <row r="211" spans="1:7" x14ac:dyDescent="0.35">
      <c r="A211" s="45"/>
      <c r="B211" s="1">
        <v>-1.05</v>
      </c>
      <c r="C211" s="1">
        <v>-1.06</v>
      </c>
    </row>
    <row r="212" spans="1:7" x14ac:dyDescent="0.35">
      <c r="A212" s="45"/>
    </row>
    <row r="215" spans="1:7" x14ac:dyDescent="0.35">
      <c r="A215" s="6" t="s">
        <v>155</v>
      </c>
      <c r="E215" s="1" t="s">
        <v>158</v>
      </c>
    </row>
    <row r="216" spans="1:7" x14ac:dyDescent="0.35">
      <c r="B216" s="1" t="s">
        <v>8</v>
      </c>
      <c r="C216" s="1" t="s">
        <v>7</v>
      </c>
    </row>
    <row r="217" spans="1:7" x14ac:dyDescent="0.35">
      <c r="A217" s="1" t="s">
        <v>159</v>
      </c>
      <c r="B217" s="1">
        <v>0.04</v>
      </c>
      <c r="C217" s="7">
        <v>0.21</v>
      </c>
    </row>
    <row r="218" spans="1:7" x14ac:dyDescent="0.35">
      <c r="A218" s="1" t="s">
        <v>160</v>
      </c>
      <c r="B218" s="1">
        <v>0.04</v>
      </c>
      <c r="C218" s="7">
        <v>0.21</v>
      </c>
    </row>
    <row r="219" spans="1:7" x14ac:dyDescent="0.35">
      <c r="G219" s="1">
        <f>2.5*0.2+1.1*0.2+0.3*0.2+(-0.1)*0.2+(-0.2)*0.2</f>
        <v>0.72</v>
      </c>
    </row>
    <row r="221" spans="1:7" x14ac:dyDescent="0.35">
      <c r="A221" s="6" t="s">
        <v>161</v>
      </c>
      <c r="E221" s="1" t="s">
        <v>163</v>
      </c>
    </row>
    <row r="223" spans="1:7" x14ac:dyDescent="0.35">
      <c r="A223" s="1" t="s">
        <v>171</v>
      </c>
    </row>
    <row r="225" spans="1:5" x14ac:dyDescent="0.35">
      <c r="B225" s="1" t="s">
        <v>165</v>
      </c>
    </row>
    <row r="226" spans="1:5" x14ac:dyDescent="0.35">
      <c r="A226" s="1" t="s">
        <v>166</v>
      </c>
      <c r="B226" s="1">
        <v>2.5</v>
      </c>
    </row>
    <row r="227" spans="1:5" x14ac:dyDescent="0.35">
      <c r="A227" s="1" t="s">
        <v>167</v>
      </c>
      <c r="B227" s="1">
        <v>1.1000000000000001</v>
      </c>
    </row>
    <row r="228" spans="1:5" x14ac:dyDescent="0.35">
      <c r="A228" s="1" t="s">
        <v>168</v>
      </c>
      <c r="B228" s="1">
        <v>0.3</v>
      </c>
    </row>
    <row r="229" spans="1:5" x14ac:dyDescent="0.35">
      <c r="A229" s="1" t="s">
        <v>169</v>
      </c>
      <c r="B229" s="1">
        <v>-0.1</v>
      </c>
    </row>
    <row r="230" spans="1:5" x14ac:dyDescent="0.35">
      <c r="A230" s="1" t="s">
        <v>170</v>
      </c>
      <c r="B230" s="1">
        <v>-0.2</v>
      </c>
    </row>
    <row r="231" spans="1:5" x14ac:dyDescent="0.35">
      <c r="A231" s="1" t="s">
        <v>172</v>
      </c>
      <c r="B231" s="1">
        <f>AVERAGE(B226:B230)</f>
        <v>0.72</v>
      </c>
    </row>
    <row r="234" spans="1:5" x14ac:dyDescent="0.35">
      <c r="A234" s="6" t="s">
        <v>173</v>
      </c>
      <c r="E234" s="1" t="s">
        <v>176</v>
      </c>
    </row>
    <row r="236" spans="1:5" x14ac:dyDescent="0.35">
      <c r="A236" s="1" t="s">
        <v>177</v>
      </c>
      <c r="B236" s="1">
        <v>18</v>
      </c>
      <c r="C236" s="1">
        <v>18</v>
      </c>
      <c r="D236" s="1">
        <v>18</v>
      </c>
    </row>
    <row r="237" spans="1:5" x14ac:dyDescent="0.35">
      <c r="A237" s="1" t="s">
        <v>178</v>
      </c>
      <c r="B237" s="1">
        <v>19</v>
      </c>
    </row>
    <row r="238" spans="1:5" x14ac:dyDescent="0.35">
      <c r="A238" s="1" t="s">
        <v>179</v>
      </c>
      <c r="C238" s="1">
        <v>19</v>
      </c>
    </row>
    <row r="239" spans="1:5" x14ac:dyDescent="0.35">
      <c r="A239" s="1" t="s">
        <v>180</v>
      </c>
      <c r="D239" s="1">
        <v>15.4</v>
      </c>
    </row>
    <row r="240" spans="1:5" x14ac:dyDescent="0.35">
      <c r="A240" s="1" t="s">
        <v>181</v>
      </c>
      <c r="B240" s="1">
        <v>-1</v>
      </c>
      <c r="C240" s="1">
        <v>-1</v>
      </c>
      <c r="D240" s="1">
        <v>2.6</v>
      </c>
    </row>
    <row r="250" spans="1:5" x14ac:dyDescent="0.35">
      <c r="A250" s="6" t="str">
        <f>Database!$A$139</f>
        <v>Van Heerden et al. 2006</v>
      </c>
    </row>
    <row r="251" spans="1:5" x14ac:dyDescent="0.35">
      <c r="A251" s="1" t="s">
        <v>185</v>
      </c>
      <c r="E251" s="1" t="s">
        <v>186</v>
      </c>
    </row>
    <row r="253" spans="1:5" x14ac:dyDescent="0.35">
      <c r="B253" s="1" t="s">
        <v>188</v>
      </c>
      <c r="C253" s="1" t="s">
        <v>187</v>
      </c>
      <c r="D253" s="1" t="s">
        <v>189</v>
      </c>
    </row>
    <row r="254" spans="1:5" x14ac:dyDescent="0.35">
      <c r="A254" s="1" t="s">
        <v>7</v>
      </c>
      <c r="B254" s="1">
        <v>-3.641</v>
      </c>
      <c r="C254" s="1">
        <v>9.9000000000000005E-2</v>
      </c>
      <c r="D254" s="1">
        <f>SUM(B254:C254)</f>
        <v>-3.5419999999999998</v>
      </c>
    </row>
    <row r="255" spans="1:5" x14ac:dyDescent="0.35">
      <c r="A255" s="1" t="s">
        <v>113</v>
      </c>
      <c r="B255" s="1">
        <v>-0.82399999999999995</v>
      </c>
      <c r="C255" s="1">
        <v>0.29299999999999998</v>
      </c>
      <c r="D255" s="1">
        <f>SUM(B255:C255)</f>
        <v>-0.53099999999999992</v>
      </c>
    </row>
    <row r="258" spans="1:4" x14ac:dyDescent="0.35">
      <c r="B258" s="1" t="s">
        <v>188</v>
      </c>
      <c r="C258" s="1" t="s">
        <v>190</v>
      </c>
      <c r="D258" s="1" t="s">
        <v>189</v>
      </c>
    </row>
    <row r="259" spans="1:4" x14ac:dyDescent="0.35">
      <c r="A259" s="1" t="s">
        <v>7</v>
      </c>
      <c r="B259" s="1">
        <v>-3.641</v>
      </c>
      <c r="C259" s="1">
        <v>6.4000000000000001E-2</v>
      </c>
      <c r="D259" s="1">
        <f>SUM(B259:C259)</f>
        <v>-3.577</v>
      </c>
    </row>
    <row r="260" spans="1:4" x14ac:dyDescent="0.35">
      <c r="A260" s="1" t="s">
        <v>113</v>
      </c>
      <c r="B260" s="1">
        <v>-0.82399999999999995</v>
      </c>
      <c r="C260" s="1">
        <v>0.52400000000000002</v>
      </c>
      <c r="D260" s="1">
        <f>SUM(B260:C260)</f>
        <v>-0.29999999999999993</v>
      </c>
    </row>
    <row r="262" spans="1:4" x14ac:dyDescent="0.35">
      <c r="C262" s="8"/>
    </row>
    <row r="263" spans="1:4" x14ac:dyDescent="0.35">
      <c r="C263" s="9"/>
    </row>
    <row r="264" spans="1:4" x14ac:dyDescent="0.35">
      <c r="C264" s="1" t="s">
        <v>192</v>
      </c>
    </row>
    <row r="266" spans="1:4" x14ac:dyDescent="0.35">
      <c r="B266" s="1" t="s">
        <v>188</v>
      </c>
      <c r="C266" s="1" t="s">
        <v>191</v>
      </c>
      <c r="D266" s="1" t="s">
        <v>189</v>
      </c>
    </row>
    <row r="267" spans="1:4" x14ac:dyDescent="0.35">
      <c r="A267" s="1" t="s">
        <v>7</v>
      </c>
      <c r="B267" s="1">
        <v>-3.641</v>
      </c>
      <c r="C267" s="1">
        <v>0.14000000000000001</v>
      </c>
      <c r="D267" s="1">
        <f>SUM(B267:C267)</f>
        <v>-3.5009999999999999</v>
      </c>
    </row>
    <row r="268" spans="1:4" x14ac:dyDescent="0.35">
      <c r="A268" s="1" t="s">
        <v>113</v>
      </c>
      <c r="B268" s="1">
        <v>-0.82399999999999995</v>
      </c>
      <c r="C268" s="1">
        <v>0.44500000000000001</v>
      </c>
      <c r="D268" s="1">
        <f>SUM(B268:C268)</f>
        <v>-0.37899999999999995</v>
      </c>
    </row>
    <row r="271" spans="1:4" x14ac:dyDescent="0.35">
      <c r="B271" s="1" t="s">
        <v>193</v>
      </c>
      <c r="C271" s="1" t="s">
        <v>187</v>
      </c>
      <c r="D271" s="1" t="s">
        <v>189</v>
      </c>
    </row>
    <row r="272" spans="1:4" x14ac:dyDescent="0.35">
      <c r="A272" s="1" t="s">
        <v>7</v>
      </c>
      <c r="B272" s="1">
        <v>-2.504</v>
      </c>
      <c r="C272" s="1">
        <v>9.9000000000000005E-2</v>
      </c>
      <c r="D272" s="1">
        <f>SUM(B272:C272)</f>
        <v>-2.4049999999999998</v>
      </c>
    </row>
    <row r="273" spans="1:6" x14ac:dyDescent="0.35">
      <c r="A273" s="1" t="s">
        <v>113</v>
      </c>
      <c r="B273" s="1">
        <v>-0.92600000000000005</v>
      </c>
      <c r="C273" s="1">
        <v>0.29299999999999998</v>
      </c>
      <c r="D273" s="1">
        <f>SUM(B273:C273)</f>
        <v>-0.63300000000000001</v>
      </c>
    </row>
    <row r="275" spans="1:6" x14ac:dyDescent="0.35">
      <c r="B275" s="1" t="s">
        <v>193</v>
      </c>
      <c r="C275" s="1" t="s">
        <v>190</v>
      </c>
      <c r="D275" s="1" t="s">
        <v>189</v>
      </c>
    </row>
    <row r="276" spans="1:6" x14ac:dyDescent="0.35">
      <c r="A276" s="1" t="s">
        <v>7</v>
      </c>
      <c r="B276" s="1">
        <v>-2.504</v>
      </c>
      <c r="C276" s="1">
        <v>6.4000000000000001E-2</v>
      </c>
      <c r="D276" s="1">
        <f>SUM(B276:C276)</f>
        <v>-2.44</v>
      </c>
    </row>
    <row r="277" spans="1:6" x14ac:dyDescent="0.35">
      <c r="A277" s="1" t="s">
        <v>113</v>
      </c>
      <c r="B277" s="1">
        <v>-0.92600000000000005</v>
      </c>
      <c r="C277" s="1">
        <v>0.52400000000000002</v>
      </c>
      <c r="D277" s="1">
        <f>SUM(B277:C277)</f>
        <v>-0.40200000000000002</v>
      </c>
    </row>
    <row r="279" spans="1:6" x14ac:dyDescent="0.35">
      <c r="C279" s="8"/>
    </row>
    <row r="280" spans="1:6" x14ac:dyDescent="0.35">
      <c r="C280" s="9"/>
    </row>
    <row r="282" spans="1:6" x14ac:dyDescent="0.35">
      <c r="B282" s="1" t="s">
        <v>193</v>
      </c>
      <c r="C282" s="1" t="s">
        <v>191</v>
      </c>
      <c r="D282" s="1" t="s">
        <v>189</v>
      </c>
    </row>
    <row r="283" spans="1:6" x14ac:dyDescent="0.35">
      <c r="A283" s="1" t="s">
        <v>7</v>
      </c>
      <c r="B283" s="1">
        <v>-2.504</v>
      </c>
      <c r="C283" s="1">
        <v>0.14000000000000001</v>
      </c>
      <c r="D283" s="1">
        <f>SUM(B283:C283)</f>
        <v>-2.3639999999999999</v>
      </c>
    </row>
    <row r="284" spans="1:6" x14ac:dyDescent="0.35">
      <c r="A284" s="1" t="s">
        <v>113</v>
      </c>
      <c r="B284" s="1">
        <v>-0.92600000000000005</v>
      </c>
      <c r="C284" s="1">
        <v>0.44500000000000001</v>
      </c>
      <c r="D284" s="1">
        <f>SUM(B284:C284)</f>
        <v>-0.48100000000000004</v>
      </c>
    </row>
    <row r="287" spans="1:6" x14ac:dyDescent="0.35">
      <c r="B287" s="1" t="s">
        <v>194</v>
      </c>
      <c r="C287" s="1" t="s">
        <v>195</v>
      </c>
      <c r="D287" s="1" t="s">
        <v>196</v>
      </c>
      <c r="E287" s="1" t="s">
        <v>197</v>
      </c>
      <c r="F287" s="1" t="s">
        <v>189</v>
      </c>
    </row>
    <row r="288" spans="1:6" x14ac:dyDescent="0.35">
      <c r="A288" s="1" t="s">
        <v>7</v>
      </c>
      <c r="B288" s="1">
        <v>-1.0429999999999999</v>
      </c>
      <c r="C288" s="1">
        <v>-1.46</v>
      </c>
      <c r="D288" s="1">
        <f>AVERAGE(B288:C288)</f>
        <v>-1.2515000000000001</v>
      </c>
      <c r="E288" s="1">
        <v>0.14000000000000001</v>
      </c>
      <c r="F288" s="1">
        <f>D288+E288</f>
        <v>-1.1114999999999999</v>
      </c>
    </row>
    <row r="289" spans="1:8" x14ac:dyDescent="0.35">
      <c r="A289" s="1" t="s">
        <v>113</v>
      </c>
      <c r="B289" s="1">
        <v>-0.38400000000000001</v>
      </c>
      <c r="C289" s="1">
        <v>-0.53700000000000003</v>
      </c>
      <c r="D289" s="1">
        <f>AVERAGE(B289:C289)</f>
        <v>-0.46050000000000002</v>
      </c>
      <c r="E289" s="1">
        <v>0.44500000000000001</v>
      </c>
      <c r="F289" s="1">
        <f>D289+E289</f>
        <v>-1.5500000000000014E-2</v>
      </c>
    </row>
    <row r="291" spans="1:8" x14ac:dyDescent="0.35">
      <c r="B291" s="1" t="s">
        <v>194</v>
      </c>
      <c r="C291" s="1" t="s">
        <v>195</v>
      </c>
      <c r="D291" s="1" t="s">
        <v>196</v>
      </c>
      <c r="E291" s="1" t="s">
        <v>198</v>
      </c>
      <c r="F291" s="1" t="s">
        <v>199</v>
      </c>
      <c r="G291" s="1" t="s">
        <v>200</v>
      </c>
      <c r="H291" s="1" t="s">
        <v>189</v>
      </c>
    </row>
    <row r="292" spans="1:8" x14ac:dyDescent="0.35">
      <c r="A292" s="1" t="s">
        <v>7</v>
      </c>
      <c r="B292" s="1">
        <v>-1.0429999999999999</v>
      </c>
      <c r="C292" s="1">
        <v>-1.46</v>
      </c>
      <c r="D292" s="1">
        <f>AVERAGE(B292:C292)</f>
        <v>-1.2515000000000001</v>
      </c>
      <c r="E292" s="1">
        <v>9.9000000000000005E-2</v>
      </c>
      <c r="F292" s="1">
        <v>6.4000000000000001E-2</v>
      </c>
      <c r="G292" s="1">
        <f>AVERAGE(E292:F292)</f>
        <v>8.1500000000000003E-2</v>
      </c>
      <c r="H292" s="1">
        <f>D292+G292</f>
        <v>-1.1700000000000002</v>
      </c>
    </row>
    <row r="293" spans="1:8" x14ac:dyDescent="0.35">
      <c r="A293" s="1" t="s">
        <v>113</v>
      </c>
      <c r="B293" s="1">
        <v>-0.38400000000000001</v>
      </c>
      <c r="C293" s="1">
        <v>-0.53700000000000003</v>
      </c>
      <c r="D293" s="1">
        <f>AVERAGE(B293:C293)</f>
        <v>-0.46050000000000002</v>
      </c>
      <c r="E293" s="1">
        <v>0.29299999999999998</v>
      </c>
      <c r="F293" s="1">
        <v>0.52400000000000002</v>
      </c>
      <c r="G293" s="1">
        <f>AVERAGE(E293:F293)</f>
        <v>0.40849999999999997</v>
      </c>
      <c r="H293" s="1">
        <f>D293+G293</f>
        <v>-5.2000000000000046E-2</v>
      </c>
    </row>
    <row r="298" spans="1:8" x14ac:dyDescent="0.35">
      <c r="A298" s="6" t="s">
        <v>182</v>
      </c>
      <c r="E298" s="1" t="s">
        <v>202</v>
      </c>
    </row>
    <row r="300" spans="1:8" x14ac:dyDescent="0.35">
      <c r="A300" s="1" t="s">
        <v>201</v>
      </c>
    </row>
    <row r="301" spans="1:8" x14ac:dyDescent="0.35">
      <c r="A301" s="1" t="s">
        <v>112</v>
      </c>
      <c r="C301" s="1" t="s">
        <v>113</v>
      </c>
    </row>
    <row r="302" spans="1:8" x14ac:dyDescent="0.35">
      <c r="A302" s="1">
        <v>2009</v>
      </c>
      <c r="C302" s="1">
        <v>0</v>
      </c>
    </row>
    <row r="303" spans="1:8" x14ac:dyDescent="0.35">
      <c r="A303" s="1">
        <v>2010</v>
      </c>
      <c r="C303" s="1">
        <v>0</v>
      </c>
    </row>
    <row r="304" spans="1:8" x14ac:dyDescent="0.35">
      <c r="A304" s="1">
        <v>2011</v>
      </c>
      <c r="C304" s="1">
        <v>0.05</v>
      </c>
    </row>
    <row r="305" spans="1:9" x14ac:dyDescent="0.35">
      <c r="A305" s="1">
        <v>2012</v>
      </c>
      <c r="C305" s="1">
        <v>0.1</v>
      </c>
    </row>
    <row r="306" spans="1:9" x14ac:dyDescent="0.35">
      <c r="A306" s="1">
        <v>2013</v>
      </c>
      <c r="C306" s="1">
        <v>0.15</v>
      </c>
    </row>
    <row r="307" spans="1:9" x14ac:dyDescent="0.35">
      <c r="A307" s="1">
        <v>2014</v>
      </c>
      <c r="C307" s="1">
        <v>0.1</v>
      </c>
    </row>
    <row r="308" spans="1:9" x14ac:dyDescent="0.35">
      <c r="A308" s="1">
        <v>2015</v>
      </c>
      <c r="C308" s="1">
        <v>0.1</v>
      </c>
    </row>
    <row r="309" spans="1:9" x14ac:dyDescent="0.35">
      <c r="A309" s="1">
        <v>2016</v>
      </c>
      <c r="C309" s="1">
        <v>0.05</v>
      </c>
    </row>
    <row r="310" spans="1:9" x14ac:dyDescent="0.35">
      <c r="A310" s="1">
        <v>2017</v>
      </c>
      <c r="C310" s="1">
        <v>-0.05</v>
      </c>
    </row>
    <row r="311" spans="1:9" x14ac:dyDescent="0.35">
      <c r="A311" s="1">
        <v>2018</v>
      </c>
      <c r="C311" s="1">
        <v>-0.1</v>
      </c>
    </row>
    <row r="312" spans="1:9" x14ac:dyDescent="0.35">
      <c r="A312" s="1" t="s">
        <v>208</v>
      </c>
      <c r="C312" s="1">
        <f>(((1+C302/100)*(1+C303/100)*(1+C304/100)*(1+C305/100)*(1+C306/100)*(1+C307/100)*(1+C308/100)*(1+C309/100)*(1+C310/100)*(1+C311/100))^(1/10)-1)*100</f>
        <v>3.997300538765014E-2</v>
      </c>
    </row>
    <row r="315" spans="1:9" x14ac:dyDescent="0.35">
      <c r="A315" s="1" t="s">
        <v>203</v>
      </c>
    </row>
    <row r="316" spans="1:9" x14ac:dyDescent="0.35">
      <c r="B316" s="1" t="s">
        <v>204</v>
      </c>
      <c r="D316" s="1" t="s">
        <v>205</v>
      </c>
      <c r="F316" s="1" t="s">
        <v>206</v>
      </c>
      <c r="H316" s="1" t="s">
        <v>207</v>
      </c>
    </row>
    <row r="317" spans="1:9" x14ac:dyDescent="0.35">
      <c r="A317" s="1" t="s">
        <v>112</v>
      </c>
      <c r="C317" s="1" t="s">
        <v>113</v>
      </c>
      <c r="E317" s="1" t="s">
        <v>113</v>
      </c>
      <c r="G317" s="1" t="s">
        <v>113</v>
      </c>
      <c r="I317" s="1" t="s">
        <v>113</v>
      </c>
    </row>
    <row r="318" spans="1:9" x14ac:dyDescent="0.35">
      <c r="A318" s="1">
        <v>2009</v>
      </c>
      <c r="C318" s="1">
        <v>0</v>
      </c>
      <c r="E318" s="1">
        <v>0</v>
      </c>
      <c r="G318" s="1">
        <v>0</v>
      </c>
      <c r="I318" s="1">
        <v>0</v>
      </c>
    </row>
    <row r="319" spans="1:9" x14ac:dyDescent="0.35">
      <c r="A319" s="1">
        <v>2010</v>
      </c>
      <c r="C319" s="1">
        <v>0</v>
      </c>
      <c r="E319" s="1">
        <v>0</v>
      </c>
      <c r="G319" s="1">
        <v>0</v>
      </c>
      <c r="I319" s="1">
        <v>0</v>
      </c>
    </row>
    <row r="320" spans="1:9" x14ac:dyDescent="0.35">
      <c r="A320" s="1">
        <v>2011</v>
      </c>
      <c r="C320" s="1">
        <v>0.1</v>
      </c>
      <c r="E320" s="1">
        <v>0.08</v>
      </c>
      <c r="G320" s="1">
        <v>0.02</v>
      </c>
      <c r="I320" s="1">
        <v>-0.15</v>
      </c>
    </row>
    <row r="321" spans="1:9" x14ac:dyDescent="0.35">
      <c r="A321" s="1">
        <v>2012</v>
      </c>
      <c r="C321" s="1">
        <v>0.1</v>
      </c>
      <c r="E321" s="1">
        <v>0.08</v>
      </c>
      <c r="G321" s="1">
        <v>-0.05</v>
      </c>
      <c r="I321" s="1">
        <v>-0.45</v>
      </c>
    </row>
    <row r="322" spans="1:9" x14ac:dyDescent="0.35">
      <c r="A322" s="1">
        <v>2013</v>
      </c>
      <c r="C322" s="1">
        <v>0.05</v>
      </c>
      <c r="E322" s="1">
        <v>0.05</v>
      </c>
      <c r="G322" s="1">
        <v>-0.15</v>
      </c>
      <c r="I322" s="1">
        <v>-0.5</v>
      </c>
    </row>
    <row r="323" spans="1:9" x14ac:dyDescent="0.35">
      <c r="A323" s="1">
        <v>2014</v>
      </c>
      <c r="C323" s="1">
        <v>0</v>
      </c>
      <c r="E323" s="1">
        <v>0</v>
      </c>
      <c r="G323" s="1">
        <v>-0.1</v>
      </c>
      <c r="I323" s="1">
        <v>-0.6</v>
      </c>
    </row>
    <row r="324" spans="1:9" x14ac:dyDescent="0.35">
      <c r="A324" s="1">
        <v>2015</v>
      </c>
      <c r="C324" s="1">
        <v>-0.05</v>
      </c>
      <c r="E324" s="1">
        <v>-0.05</v>
      </c>
      <c r="G324" s="1">
        <v>-0.1</v>
      </c>
      <c r="I324" s="1">
        <v>-0.7</v>
      </c>
    </row>
    <row r="325" spans="1:9" x14ac:dyDescent="0.35">
      <c r="A325" s="1">
        <v>2016</v>
      </c>
      <c r="C325" s="1">
        <v>-0.2</v>
      </c>
      <c r="E325" s="1">
        <v>-0.2</v>
      </c>
      <c r="G325" s="1">
        <v>-0.25</v>
      </c>
      <c r="I325" s="1">
        <v>-0.85</v>
      </c>
    </row>
    <row r="326" spans="1:9" x14ac:dyDescent="0.35">
      <c r="A326" s="1">
        <v>2017</v>
      </c>
      <c r="C326" s="1">
        <v>-0.4</v>
      </c>
      <c r="E326" s="1">
        <v>-0.4</v>
      </c>
      <c r="G326" s="1">
        <v>-0.5</v>
      </c>
      <c r="I326" s="1">
        <v>-1.05</v>
      </c>
    </row>
    <row r="327" spans="1:9" x14ac:dyDescent="0.35">
      <c r="A327" s="1">
        <v>2018</v>
      </c>
      <c r="C327" s="1">
        <v>-0.55000000000000004</v>
      </c>
      <c r="E327" s="1">
        <v>-0.5</v>
      </c>
      <c r="G327" s="1">
        <v>-0.6</v>
      </c>
      <c r="I327" s="1">
        <v>-1.2</v>
      </c>
    </row>
    <row r="328" spans="1:9" x14ac:dyDescent="0.35">
      <c r="A328" s="1" t="s">
        <v>209</v>
      </c>
      <c r="C328" s="1">
        <f t="shared" ref="C328:I328" si="0">(((1+C318/100)*(1+C319/100)*(1+C320/100)*(1+C321/100)*(1+C322/100)*(1+C323/100)*(1+C324/100)*(1+C325/100)*(1+C326/100)*(1+C327/100))^(1/10)-1)*100</f>
        <v>-9.5219178643957125E-2</v>
      </c>
      <c r="D328" s="1">
        <f t="shared" si="0"/>
        <v>0</v>
      </c>
      <c r="E328" s="1">
        <f t="shared" si="0"/>
        <v>-9.4190168692998011E-2</v>
      </c>
      <c r="F328" s="1">
        <f t="shared" si="0"/>
        <v>0</v>
      </c>
      <c r="G328" s="1">
        <f t="shared" si="0"/>
        <v>-0.17320998006566946</v>
      </c>
      <c r="H328" s="1">
        <f t="shared" si="0"/>
        <v>0</v>
      </c>
      <c r="I328" s="1">
        <f t="shared" si="0"/>
        <v>-0.55078694478811752</v>
      </c>
    </row>
    <row r="335" spans="1:9" x14ac:dyDescent="0.35">
      <c r="A335" s="22" t="s">
        <v>33</v>
      </c>
      <c r="E335" s="1" t="s">
        <v>212</v>
      </c>
    </row>
    <row r="337" spans="1:5" x14ac:dyDescent="0.35">
      <c r="A337" s="1" t="s">
        <v>213</v>
      </c>
      <c r="B337" s="1">
        <v>2.1</v>
      </c>
      <c r="C337" s="1" t="s">
        <v>214</v>
      </c>
    </row>
    <row r="338" spans="1:5" x14ac:dyDescent="0.35">
      <c r="A338" s="1" t="s">
        <v>215</v>
      </c>
      <c r="B338" s="1">
        <v>10.8</v>
      </c>
      <c r="C338" s="1" t="s">
        <v>214</v>
      </c>
    </row>
    <row r="341" spans="1:5" x14ac:dyDescent="0.35">
      <c r="A341" s="6" t="s">
        <v>36</v>
      </c>
      <c r="E341" s="1" t="s">
        <v>216</v>
      </c>
    </row>
    <row r="342" spans="1:5" x14ac:dyDescent="0.35">
      <c r="B342" s="1" t="s">
        <v>8</v>
      </c>
    </row>
    <row r="343" spans="1:5" x14ac:dyDescent="0.35">
      <c r="A343" s="1" t="s">
        <v>217</v>
      </c>
      <c r="B343" s="1">
        <v>0.08</v>
      </c>
    </row>
    <row r="347" spans="1:5" x14ac:dyDescent="0.35">
      <c r="A347" s="1" t="s">
        <v>218</v>
      </c>
      <c r="B347" s="1">
        <v>0.02</v>
      </c>
    </row>
    <row r="348" spans="1:5" x14ac:dyDescent="0.35">
      <c r="A348" s="1" t="s">
        <v>219</v>
      </c>
      <c r="B348" s="1">
        <v>0.06</v>
      </c>
    </row>
    <row r="353" spans="1:6" x14ac:dyDescent="0.35">
      <c r="A353" s="6" t="s">
        <v>37</v>
      </c>
      <c r="E353" s="1" t="s">
        <v>220</v>
      </c>
    </row>
    <row r="354" spans="1:6" x14ac:dyDescent="0.35">
      <c r="B354" s="1" t="s">
        <v>226</v>
      </c>
    </row>
    <row r="355" spans="1:6" x14ac:dyDescent="0.35">
      <c r="B355" s="1" t="s">
        <v>221</v>
      </c>
      <c r="C355" s="1" t="s">
        <v>222</v>
      </c>
      <c r="D355" s="1" t="s">
        <v>223</v>
      </c>
      <c r="E355" s="1" t="s">
        <v>224</v>
      </c>
    </row>
    <row r="356" spans="1:6" x14ac:dyDescent="0.35">
      <c r="A356" s="1">
        <v>1995</v>
      </c>
      <c r="B356" s="1">
        <v>-2.4</v>
      </c>
      <c r="C356" s="1">
        <v>-2.4</v>
      </c>
      <c r="D356" s="1">
        <v>-2.5</v>
      </c>
      <c r="E356" s="1">
        <v>-2.5</v>
      </c>
    </row>
    <row r="357" spans="1:6" x14ac:dyDescent="0.35">
      <c r="A357" s="1">
        <v>2000</v>
      </c>
      <c r="B357" s="1">
        <v>-6.8</v>
      </c>
      <c r="C357" s="1">
        <v>-6.8</v>
      </c>
      <c r="D357" s="1">
        <v>-6.9</v>
      </c>
      <c r="E357" s="1">
        <v>-6.9</v>
      </c>
    </row>
    <row r="361" spans="1:6" x14ac:dyDescent="0.35">
      <c r="A361" s="1">
        <v>2005</v>
      </c>
      <c r="B361" s="1">
        <v>-12.1</v>
      </c>
      <c r="C361" s="1">
        <v>-12</v>
      </c>
      <c r="D361" s="1">
        <v>-12.2</v>
      </c>
      <c r="E361" s="1">
        <v>-12.1</v>
      </c>
    </row>
    <row r="365" spans="1:6" x14ac:dyDescent="0.35">
      <c r="B365" s="1" t="s">
        <v>227</v>
      </c>
      <c r="E365" s="1" t="s">
        <v>225</v>
      </c>
    </row>
    <row r="367" spans="1:6" x14ac:dyDescent="0.35">
      <c r="B367" s="1" t="s">
        <v>221</v>
      </c>
      <c r="C367" s="1" t="s">
        <v>222</v>
      </c>
      <c r="D367" s="1" t="s">
        <v>223</v>
      </c>
      <c r="E367" s="1" t="s">
        <v>224</v>
      </c>
      <c r="F367" s="1" t="s">
        <v>228</v>
      </c>
    </row>
    <row r="368" spans="1:6" x14ac:dyDescent="0.35">
      <c r="A368" s="1">
        <v>1995</v>
      </c>
      <c r="B368" s="1">
        <f>23000/G370</f>
        <v>7.8794107571085997E-3</v>
      </c>
      <c r="C368" s="1">
        <f>1000/G370</f>
        <v>3.4258307639602604E-4</v>
      </c>
      <c r="D368" s="1">
        <f>34000/G370</f>
        <v>1.1647824597464886E-2</v>
      </c>
      <c r="E368" s="1">
        <f>9000/G370</f>
        <v>3.0832476875642342E-3</v>
      </c>
    </row>
    <row r="369" spans="1:8" x14ac:dyDescent="0.35">
      <c r="A369" s="1">
        <v>2000</v>
      </c>
      <c r="B369" s="1">
        <f>50000/G370</f>
        <v>1.7129153819801301E-2</v>
      </c>
      <c r="C369" s="1">
        <f>2000/G370</f>
        <v>6.8516615279205209E-4</v>
      </c>
      <c r="D369" s="1">
        <f>78000/G370</f>
        <v>2.6721479958890029E-2</v>
      </c>
      <c r="E369" s="1">
        <f>26000/G370</f>
        <v>8.9071599862966776E-3</v>
      </c>
      <c r="G369" s="1" t="s">
        <v>177</v>
      </c>
    </row>
    <row r="370" spans="1:8" x14ac:dyDescent="0.35">
      <c r="G370" s="1">
        <v>2919000</v>
      </c>
    </row>
    <row r="373" spans="1:8" x14ac:dyDescent="0.35">
      <c r="A373" s="1">
        <v>2005</v>
      </c>
      <c r="B373" s="1">
        <f>59000/G370</f>
        <v>2.0212401507365536E-2</v>
      </c>
      <c r="C373" s="1">
        <f>5000/G370</f>
        <v>1.7129153819801302E-3</v>
      </c>
      <c r="D373" s="1">
        <f>93000/G370</f>
        <v>3.1860226104830421E-2</v>
      </c>
      <c r="E373" s="1">
        <f>36000/G370</f>
        <v>1.2332990750256937E-2</v>
      </c>
    </row>
    <row r="376" spans="1:8" x14ac:dyDescent="0.35">
      <c r="A376" s="22" t="s">
        <v>40</v>
      </c>
      <c r="E376" s="1" t="s">
        <v>230</v>
      </c>
    </row>
    <row r="378" spans="1:8" x14ac:dyDescent="0.35">
      <c r="A378" s="1" t="s">
        <v>231</v>
      </c>
      <c r="B378" s="1">
        <v>1.2</v>
      </c>
    </row>
    <row r="379" spans="1:8" x14ac:dyDescent="0.35">
      <c r="A379" s="1" t="s">
        <v>232</v>
      </c>
      <c r="B379" s="1">
        <v>-10</v>
      </c>
    </row>
    <row r="382" spans="1:8" x14ac:dyDescent="0.35">
      <c r="A382" s="22" t="s">
        <v>42</v>
      </c>
      <c r="E382" s="1" t="s">
        <v>234</v>
      </c>
    </row>
    <row r="383" spans="1:8" x14ac:dyDescent="0.35">
      <c r="B383" s="1" t="s">
        <v>233</v>
      </c>
    </row>
    <row r="384" spans="1:8" x14ac:dyDescent="0.35">
      <c r="B384" s="1" t="s">
        <v>112</v>
      </c>
      <c r="C384" s="1" t="s">
        <v>235</v>
      </c>
      <c r="D384" s="1" t="s">
        <v>236</v>
      </c>
      <c r="E384" s="1" t="s">
        <v>238</v>
      </c>
      <c r="F384" s="1" t="s">
        <v>239</v>
      </c>
      <c r="G384" s="1" t="s">
        <v>240</v>
      </c>
      <c r="H384" s="1" t="s">
        <v>241</v>
      </c>
    </row>
    <row r="385" spans="2:8" x14ac:dyDescent="0.35">
      <c r="B385" s="1">
        <v>1995</v>
      </c>
      <c r="C385" s="23">
        <v>3.7</v>
      </c>
      <c r="D385" s="23">
        <v>1.2</v>
      </c>
      <c r="E385" s="1">
        <v>-0.1</v>
      </c>
      <c r="F385" s="23">
        <v>0.5</v>
      </c>
      <c r="G385" s="23">
        <v>0.7</v>
      </c>
      <c r="H385" s="23">
        <v>0.3</v>
      </c>
    </row>
    <row r="386" spans="2:8" x14ac:dyDescent="0.35">
      <c r="B386" s="1">
        <v>1996</v>
      </c>
      <c r="C386" s="23">
        <v>3.2</v>
      </c>
      <c r="D386" s="23">
        <v>0.7</v>
      </c>
      <c r="E386" s="1">
        <v>-0.1</v>
      </c>
      <c r="F386" s="23">
        <v>0.4</v>
      </c>
      <c r="G386" s="23">
        <v>0.6</v>
      </c>
      <c r="H386" s="23">
        <v>0.2</v>
      </c>
    </row>
    <row r="387" spans="2:8" x14ac:dyDescent="0.35">
      <c r="B387" s="1">
        <v>1997</v>
      </c>
      <c r="C387" s="23">
        <v>2.7</v>
      </c>
      <c r="D387" s="23">
        <v>0.2</v>
      </c>
      <c r="E387" s="1">
        <v>-0.4</v>
      </c>
      <c r="F387" s="23">
        <v>0.1</v>
      </c>
      <c r="G387" s="23">
        <v>0.25</v>
      </c>
      <c r="H387" s="23">
        <v>0</v>
      </c>
    </row>
    <row r="388" spans="2:8" x14ac:dyDescent="0.35">
      <c r="B388" s="1">
        <v>1998</v>
      </c>
      <c r="C388" s="23">
        <v>2.2000000000000002</v>
      </c>
      <c r="D388" s="23">
        <v>0</v>
      </c>
      <c r="E388" s="1">
        <v>-0.5</v>
      </c>
      <c r="F388" s="23">
        <v>0</v>
      </c>
      <c r="G388" s="23">
        <v>0</v>
      </c>
      <c r="H388" s="23">
        <v>-0.1</v>
      </c>
    </row>
    <row r="389" spans="2:8" x14ac:dyDescent="0.35">
      <c r="B389" s="1">
        <v>1999</v>
      </c>
      <c r="C389" s="23">
        <v>1.7</v>
      </c>
      <c r="D389" s="23">
        <v>-0.2</v>
      </c>
      <c r="E389" s="1">
        <v>-0.5</v>
      </c>
      <c r="F389" s="23">
        <v>-0.1</v>
      </c>
      <c r="G389" s="23">
        <v>-0.1</v>
      </c>
      <c r="H389" s="23">
        <v>-0.15</v>
      </c>
    </row>
    <row r="390" spans="2:8" x14ac:dyDescent="0.35">
      <c r="B390" s="1">
        <v>2000</v>
      </c>
      <c r="C390" s="23">
        <v>1.5</v>
      </c>
      <c r="D390" s="23">
        <v>-0.3</v>
      </c>
      <c r="E390" s="1">
        <v>-0.4</v>
      </c>
      <c r="F390" s="23">
        <v>-0.2</v>
      </c>
      <c r="G390" s="23">
        <v>-0.3</v>
      </c>
      <c r="H390" s="23">
        <v>-0.15</v>
      </c>
    </row>
    <row r="391" spans="2:8" x14ac:dyDescent="0.35">
      <c r="B391" s="1">
        <v>2001</v>
      </c>
      <c r="C391" s="23">
        <v>1.2</v>
      </c>
      <c r="D391" s="23">
        <v>-0.3</v>
      </c>
      <c r="E391" s="1">
        <v>-0.2</v>
      </c>
      <c r="F391" s="23">
        <v>-0.15</v>
      </c>
      <c r="G391" s="23">
        <v>-0.4</v>
      </c>
      <c r="H391" s="23">
        <v>-0.1</v>
      </c>
    </row>
    <row r="392" spans="2:8" x14ac:dyDescent="0.35">
      <c r="B392" s="1">
        <v>2002</v>
      </c>
      <c r="C392" s="23">
        <v>1</v>
      </c>
      <c r="D392" s="23">
        <v>-0.2</v>
      </c>
      <c r="E392" s="1">
        <v>0</v>
      </c>
      <c r="F392" s="23">
        <v>-0.1</v>
      </c>
      <c r="G392" s="23">
        <v>-0.4</v>
      </c>
      <c r="H392" s="23">
        <v>0</v>
      </c>
    </row>
    <row r="393" spans="2:8" x14ac:dyDescent="0.35">
      <c r="B393" s="1">
        <v>2003</v>
      </c>
      <c r="C393" s="23">
        <v>0.9</v>
      </c>
      <c r="D393" s="23">
        <v>-0.1</v>
      </c>
      <c r="E393" s="1">
        <v>0.2</v>
      </c>
      <c r="F393" s="23">
        <v>-0.05</v>
      </c>
      <c r="G393" s="23">
        <v>-0.3</v>
      </c>
      <c r="H393" s="23">
        <v>0</v>
      </c>
    </row>
    <row r="394" spans="2:8" x14ac:dyDescent="0.35">
      <c r="B394" s="1">
        <v>2004</v>
      </c>
      <c r="C394" s="23">
        <v>0.8</v>
      </c>
      <c r="D394" s="23">
        <v>-0.1</v>
      </c>
      <c r="E394" s="1">
        <v>0.5</v>
      </c>
      <c r="F394" s="23">
        <v>0</v>
      </c>
      <c r="G394" s="23">
        <v>-0.3</v>
      </c>
      <c r="H394" s="23">
        <v>0.1</v>
      </c>
    </row>
    <row r="395" spans="2:8" x14ac:dyDescent="0.35">
      <c r="B395" s="1">
        <v>2005</v>
      </c>
      <c r="C395" s="23">
        <v>0.7</v>
      </c>
      <c r="D395" s="23">
        <v>-0.02</v>
      </c>
      <c r="E395" s="1">
        <v>0.7</v>
      </c>
      <c r="F395" s="23">
        <v>0</v>
      </c>
      <c r="G395" s="23">
        <v>-0.3</v>
      </c>
      <c r="H395" s="23">
        <v>0.15</v>
      </c>
    </row>
    <row r="396" spans="2:8" x14ac:dyDescent="0.35">
      <c r="B396" s="1">
        <v>2006</v>
      </c>
      <c r="C396" s="23">
        <v>0.6</v>
      </c>
      <c r="D396" s="23">
        <v>0</v>
      </c>
      <c r="E396" s="1">
        <v>1</v>
      </c>
      <c r="F396" s="23">
        <v>0.01</v>
      </c>
      <c r="G396" s="23">
        <v>-0.25</v>
      </c>
      <c r="H396" s="23">
        <v>0.1</v>
      </c>
    </row>
    <row r="397" spans="2:8" x14ac:dyDescent="0.35">
      <c r="B397" s="1">
        <v>2007</v>
      </c>
      <c r="C397" s="23">
        <v>0.5</v>
      </c>
      <c r="D397" s="23">
        <v>0.25</v>
      </c>
      <c r="E397" s="1">
        <v>1.1000000000000001</v>
      </c>
      <c r="F397" s="23">
        <v>0.01</v>
      </c>
      <c r="G397" s="23">
        <v>-0.2</v>
      </c>
      <c r="H397" s="23">
        <v>0.2</v>
      </c>
    </row>
    <row r="398" spans="2:8" x14ac:dyDescent="0.35">
      <c r="B398" s="1">
        <v>2008</v>
      </c>
      <c r="C398" s="23">
        <v>0.4</v>
      </c>
      <c r="D398" s="23">
        <v>0.5</v>
      </c>
      <c r="E398" s="1">
        <v>1.3</v>
      </c>
      <c r="F398" s="23">
        <v>0</v>
      </c>
      <c r="G398" s="23">
        <v>-0.2</v>
      </c>
      <c r="H398" s="23">
        <v>0.2</v>
      </c>
    </row>
    <row r="399" spans="2:8" x14ac:dyDescent="0.35">
      <c r="B399" s="1">
        <v>2009</v>
      </c>
      <c r="C399" s="23">
        <v>0.3</v>
      </c>
      <c r="D399" s="23">
        <v>0.7</v>
      </c>
      <c r="E399" s="1">
        <v>1.4</v>
      </c>
      <c r="F399" s="23">
        <v>0.01</v>
      </c>
      <c r="G399" s="23">
        <v>-0.1</v>
      </c>
      <c r="H399" s="23">
        <v>0.25</v>
      </c>
    </row>
    <row r="400" spans="2:8" x14ac:dyDescent="0.35">
      <c r="B400" s="1">
        <v>2010</v>
      </c>
      <c r="C400" s="23">
        <v>0.2</v>
      </c>
      <c r="D400" s="23">
        <v>1</v>
      </c>
      <c r="E400" s="1">
        <v>1.4</v>
      </c>
      <c r="F400" s="23">
        <v>0.01</v>
      </c>
      <c r="G400" s="23">
        <v>0</v>
      </c>
      <c r="H400" s="23">
        <v>0.3</v>
      </c>
    </row>
    <row r="401" spans="1:8" x14ac:dyDescent="0.35">
      <c r="A401" s="1" t="s">
        <v>237</v>
      </c>
      <c r="C401" s="1">
        <f t="shared" ref="C401:H401" si="1">(1+C385/100)*(1+C386/100)*(1+C387/100)*(1+C388/100)*(1+C389/100)*(1+C390/100)*(1+C391/100)*(1+C392/100)*(1+C393/100)*(1+C394/100)*(1+C395/100)*(1+C396/100)*(1+C397/100)*(1+C398/100)*(1+C399/100)*(1+C400/100)</f>
        <v>1.2382725718746428</v>
      </c>
      <c r="D401" s="1">
        <f t="shared" si="1"/>
        <v>1.0336523588153763</v>
      </c>
      <c r="E401" s="1">
        <f t="shared" si="1"/>
        <v>1.0549879389904724</v>
      </c>
      <c r="F401" s="1">
        <f t="shared" si="1"/>
        <v>1.0043843719668495</v>
      </c>
      <c r="G401" s="1">
        <f t="shared" si="1"/>
        <v>0.98699762139041902</v>
      </c>
      <c r="H401" s="1">
        <f t="shared" si="1"/>
        <v>1.0130610905536133</v>
      </c>
    </row>
    <row r="402" spans="1:8" x14ac:dyDescent="0.35">
      <c r="B402" s="24"/>
      <c r="C402" s="24"/>
      <c r="D402" s="24"/>
      <c r="E402" s="24"/>
      <c r="F402" s="24"/>
      <c r="G402" s="24"/>
      <c r="H402" s="24"/>
    </row>
    <row r="404" spans="1:8" x14ac:dyDescent="0.35">
      <c r="A404" s="1" t="s">
        <v>7</v>
      </c>
    </row>
    <row r="405" spans="1:8" x14ac:dyDescent="0.35">
      <c r="B405" s="1" t="s">
        <v>112</v>
      </c>
      <c r="C405" s="1" t="s">
        <v>235</v>
      </c>
      <c r="D405" s="1" t="s">
        <v>236</v>
      </c>
      <c r="E405" s="1" t="s">
        <v>238</v>
      </c>
      <c r="F405" s="1" t="s">
        <v>239</v>
      </c>
      <c r="G405" s="1" t="s">
        <v>240</v>
      </c>
      <c r="H405" s="1" t="s">
        <v>241</v>
      </c>
    </row>
    <row r="406" spans="1:8" x14ac:dyDescent="0.35">
      <c r="A406" s="1">
        <v>-1</v>
      </c>
      <c r="B406" s="1">
        <v>1995</v>
      </c>
      <c r="C406" s="1">
        <v>6.5</v>
      </c>
      <c r="D406" s="1">
        <v>4.0999999999999996</v>
      </c>
      <c r="E406" s="1">
        <v>4.0999999999999996</v>
      </c>
      <c r="F406" s="1">
        <v>2.5</v>
      </c>
      <c r="G406" s="1">
        <v>2.5</v>
      </c>
      <c r="H406" s="1">
        <v>1.8</v>
      </c>
    </row>
    <row r="407" spans="1:8" x14ac:dyDescent="0.35">
      <c r="B407" s="1">
        <v>1996</v>
      </c>
      <c r="C407" s="1">
        <v>6.3</v>
      </c>
      <c r="D407" s="1">
        <v>4</v>
      </c>
      <c r="E407" s="1">
        <v>4</v>
      </c>
      <c r="F407" s="1">
        <v>2.2000000000000002</v>
      </c>
      <c r="G407" s="1">
        <v>2.2000000000000002</v>
      </c>
      <c r="H407" s="1">
        <v>2</v>
      </c>
    </row>
    <row r="408" spans="1:8" x14ac:dyDescent="0.35">
      <c r="B408" s="1">
        <v>1997</v>
      </c>
      <c r="C408" s="1">
        <v>6.2</v>
      </c>
      <c r="D408" s="1">
        <v>3.9</v>
      </c>
      <c r="E408" s="1">
        <v>3.9</v>
      </c>
      <c r="F408" s="1">
        <v>2.1</v>
      </c>
      <c r="G408" s="1">
        <v>2.1</v>
      </c>
      <c r="H408" s="1">
        <v>1.8</v>
      </c>
    </row>
    <row r="409" spans="1:8" x14ac:dyDescent="0.35">
      <c r="B409" s="1">
        <v>1998</v>
      </c>
      <c r="C409" s="1">
        <v>6</v>
      </c>
      <c r="D409" s="1">
        <v>3.5</v>
      </c>
      <c r="E409" s="1">
        <v>3.5</v>
      </c>
      <c r="F409" s="1">
        <v>2</v>
      </c>
      <c r="G409" s="1">
        <v>2.1</v>
      </c>
      <c r="H409" s="1">
        <v>1.7</v>
      </c>
    </row>
    <row r="410" spans="1:8" x14ac:dyDescent="0.35">
      <c r="B410" s="1">
        <v>1999</v>
      </c>
      <c r="C410" s="1">
        <v>5.9</v>
      </c>
      <c r="D410" s="1">
        <v>3.5</v>
      </c>
      <c r="E410" s="1">
        <v>3</v>
      </c>
      <c r="F410" s="1">
        <v>1</v>
      </c>
      <c r="G410" s="1">
        <v>2.1</v>
      </c>
      <c r="H410" s="1">
        <v>1.2</v>
      </c>
    </row>
    <row r="411" spans="1:8" x14ac:dyDescent="0.35">
      <c r="B411" s="1">
        <v>2000</v>
      </c>
      <c r="C411" s="1">
        <v>5.6</v>
      </c>
      <c r="D411" s="1">
        <v>3</v>
      </c>
      <c r="E411" s="1">
        <v>2.2000000000000002</v>
      </c>
      <c r="F411" s="1">
        <v>0.5</v>
      </c>
      <c r="G411" s="1">
        <v>2</v>
      </c>
      <c r="H411" s="1">
        <v>1</v>
      </c>
    </row>
    <row r="412" spans="1:8" x14ac:dyDescent="0.35">
      <c r="B412" s="1">
        <v>2001</v>
      </c>
      <c r="C412" s="1">
        <v>5.3</v>
      </c>
      <c r="D412" s="1">
        <v>2.5</v>
      </c>
      <c r="E412" s="1">
        <v>2</v>
      </c>
      <c r="F412" s="1">
        <v>0</v>
      </c>
      <c r="G412" s="1">
        <v>2</v>
      </c>
      <c r="H412" s="1">
        <v>1</v>
      </c>
    </row>
    <row r="413" spans="1:8" x14ac:dyDescent="0.35">
      <c r="B413" s="1">
        <v>2002</v>
      </c>
      <c r="C413" s="1">
        <v>5</v>
      </c>
      <c r="D413" s="1">
        <v>2.2000000000000002</v>
      </c>
      <c r="E413" s="1">
        <v>1.5</v>
      </c>
      <c r="F413" s="1">
        <v>-0.5</v>
      </c>
      <c r="G413" s="1">
        <v>1.9</v>
      </c>
      <c r="H413" s="1">
        <v>1</v>
      </c>
    </row>
    <row r="414" spans="1:8" x14ac:dyDescent="0.35">
      <c r="B414" s="1">
        <v>2003</v>
      </c>
      <c r="C414" s="1">
        <v>4.8</v>
      </c>
      <c r="D414" s="1">
        <v>2.1</v>
      </c>
      <c r="E414" s="1">
        <v>1</v>
      </c>
      <c r="F414" s="1">
        <v>-1.5</v>
      </c>
      <c r="G414" s="1">
        <v>1.8</v>
      </c>
      <c r="H414" s="1">
        <v>0.8</v>
      </c>
    </row>
    <row r="415" spans="1:8" x14ac:dyDescent="0.35">
      <c r="B415" s="1">
        <v>2004</v>
      </c>
      <c r="C415" s="1">
        <v>4.5</v>
      </c>
      <c r="D415" s="1">
        <v>2</v>
      </c>
      <c r="E415" s="1">
        <v>0</v>
      </c>
      <c r="F415" s="1">
        <v>-2</v>
      </c>
      <c r="G415" s="1">
        <v>1.5</v>
      </c>
      <c r="H415" s="1">
        <v>0.7</v>
      </c>
    </row>
    <row r="416" spans="1:8" x14ac:dyDescent="0.35">
      <c r="B416" s="1">
        <v>2005</v>
      </c>
      <c r="C416" s="1">
        <v>4.3</v>
      </c>
      <c r="D416" s="1">
        <v>2</v>
      </c>
      <c r="E416" s="1">
        <v>-1</v>
      </c>
      <c r="F416" s="1">
        <v>-3</v>
      </c>
      <c r="G416" s="1">
        <v>1</v>
      </c>
      <c r="H416" s="1">
        <v>5</v>
      </c>
    </row>
    <row r="417" spans="1:8" x14ac:dyDescent="0.35">
      <c r="B417" s="1">
        <v>2006</v>
      </c>
      <c r="C417" s="1">
        <v>4</v>
      </c>
      <c r="D417" s="1">
        <v>2</v>
      </c>
      <c r="E417" s="1">
        <v>-1.8</v>
      </c>
      <c r="F417" s="1">
        <v>-4</v>
      </c>
      <c r="G417" s="1">
        <v>0.5</v>
      </c>
      <c r="H417" s="1">
        <v>4</v>
      </c>
    </row>
    <row r="418" spans="1:8" x14ac:dyDescent="0.35">
      <c r="B418" s="1">
        <v>2007</v>
      </c>
      <c r="C418" s="1">
        <v>3.9</v>
      </c>
      <c r="D418" s="1">
        <v>2.1</v>
      </c>
      <c r="E418" s="1">
        <v>-2.9</v>
      </c>
      <c r="F418" s="1">
        <v>-4.2</v>
      </c>
      <c r="G418" s="1">
        <v>0</v>
      </c>
      <c r="H418" s="1">
        <v>0.25</v>
      </c>
    </row>
    <row r="419" spans="1:8" x14ac:dyDescent="0.35">
      <c r="B419" s="1">
        <v>2008</v>
      </c>
      <c r="C419" s="1">
        <v>3.5</v>
      </c>
      <c r="D419" s="1">
        <v>2.2000000000000002</v>
      </c>
      <c r="E419" s="1">
        <v>-4</v>
      </c>
      <c r="F419" s="1">
        <v>-5.2</v>
      </c>
      <c r="G419" s="1">
        <v>-0.2</v>
      </c>
      <c r="H419" s="1">
        <v>0.25</v>
      </c>
    </row>
    <row r="420" spans="1:8" x14ac:dyDescent="0.35">
      <c r="B420" s="1">
        <v>2009</v>
      </c>
      <c r="C420" s="1">
        <v>3.2</v>
      </c>
      <c r="D420" s="1">
        <v>2.2999999999999998</v>
      </c>
      <c r="E420" s="1">
        <v>-4.8</v>
      </c>
      <c r="F420" s="1">
        <v>-6</v>
      </c>
      <c r="G420" s="1">
        <v>-0.5</v>
      </c>
      <c r="H420" s="1">
        <v>0.25</v>
      </c>
    </row>
    <row r="421" spans="1:8" x14ac:dyDescent="0.35">
      <c r="B421" s="1">
        <v>2010</v>
      </c>
      <c r="C421" s="1">
        <v>3</v>
      </c>
      <c r="D421" s="1">
        <v>2.4</v>
      </c>
      <c r="E421" s="1">
        <v>-5.8</v>
      </c>
      <c r="F421" s="1">
        <v>-7.8</v>
      </c>
      <c r="G421" s="1">
        <v>-1.2</v>
      </c>
      <c r="H421" s="1">
        <v>0.25</v>
      </c>
    </row>
    <row r="422" spans="1:8" x14ac:dyDescent="0.35">
      <c r="C422" s="1">
        <f t="shared" ref="C422:H422" si="2">(1+C406/100)*(1+C407/100)*(1+C408/100)*(1+C409/100)*(1+C410/100)*(1+C411/100)*(1+C412/100)*(1+C413/100)*(1+C414/100)*(1+C415/100)*(1+C416/100)*(1+C417/100)*(1+C418/100)*(1+C419/100)*(1+C420/100)*(1+C421/100)</f>
        <v>2.1397293462330516</v>
      </c>
      <c r="D422" s="1">
        <f t="shared" si="2"/>
        <v>1.5398229473660006</v>
      </c>
      <c r="E422" s="1">
        <f t="shared" si="2"/>
        <v>1.0414553875521053</v>
      </c>
      <c r="F422" s="1">
        <f t="shared" si="2"/>
        <v>0.77955917242345263</v>
      </c>
      <c r="G422" s="1">
        <f t="shared" si="2"/>
        <v>1.2162933643328566</v>
      </c>
      <c r="H422" s="1">
        <f t="shared" si="2"/>
        <v>1.2549068234275991</v>
      </c>
    </row>
    <row r="423" spans="1:8" x14ac:dyDescent="0.35">
      <c r="C423" s="24">
        <f t="shared" ref="C423:H423" si="3">C422^(1/16)-1</f>
        <v>4.869072675269015E-2</v>
      </c>
      <c r="D423" s="24">
        <f t="shared" si="3"/>
        <v>2.7346449182432675E-2</v>
      </c>
      <c r="E423" s="24">
        <f t="shared" si="3"/>
        <v>2.5419218438522684E-3</v>
      </c>
      <c r="F423" s="24">
        <f t="shared" si="3"/>
        <v>-1.5443671954864291E-2</v>
      </c>
      <c r="G423" s="24">
        <f t="shared" si="3"/>
        <v>1.2313191243816579E-2</v>
      </c>
      <c r="H423" s="24">
        <f t="shared" si="3"/>
        <v>1.4292507846816793E-2</v>
      </c>
    </row>
    <row r="424" spans="1:8" x14ac:dyDescent="0.35">
      <c r="C424" s="24"/>
    </row>
    <row r="427" spans="1:8" x14ac:dyDescent="0.35">
      <c r="A427" s="43" t="s">
        <v>46</v>
      </c>
      <c r="E427" s="1" t="s">
        <v>245</v>
      </c>
    </row>
    <row r="428" spans="1:8" x14ac:dyDescent="0.35">
      <c r="A428" s="44"/>
    </row>
    <row r="429" spans="1:8" x14ac:dyDescent="0.35">
      <c r="B429" s="1" t="s">
        <v>246</v>
      </c>
      <c r="C429" s="1" t="s">
        <v>49</v>
      </c>
      <c r="D429" s="1" t="s">
        <v>41</v>
      </c>
    </row>
    <row r="430" spans="1:8" x14ac:dyDescent="0.35">
      <c r="A430" s="1" t="s">
        <v>8</v>
      </c>
      <c r="B430" s="1">
        <v>0.16</v>
      </c>
      <c r="C430" s="1">
        <v>0.14000000000000001</v>
      </c>
      <c r="D430" s="1">
        <v>0.33500000000000002</v>
      </c>
    </row>
    <row r="431" spans="1:8" x14ac:dyDescent="0.35">
      <c r="A431" s="1" t="s">
        <v>7</v>
      </c>
      <c r="B431" s="1">
        <v>-1.47</v>
      </c>
      <c r="C431" s="1">
        <v>-1.6</v>
      </c>
      <c r="D431" s="1">
        <v>-0.87</v>
      </c>
    </row>
    <row r="432" spans="1:8" x14ac:dyDescent="0.35">
      <c r="A432" s="1" t="s">
        <v>247</v>
      </c>
      <c r="B432" s="1">
        <f>AVERAGE(C431:D431)</f>
        <v>-1.2350000000000001</v>
      </c>
    </row>
    <row r="437" spans="1:5" x14ac:dyDescent="0.35">
      <c r="A437" s="6" t="s">
        <v>44</v>
      </c>
      <c r="E437" s="1" t="s">
        <v>248</v>
      </c>
    </row>
    <row r="438" spans="1:5" x14ac:dyDescent="0.35">
      <c r="B438" s="1" t="s">
        <v>256</v>
      </c>
      <c r="C438" s="1" t="s">
        <v>257</v>
      </c>
      <c r="D438" s="1" t="s">
        <v>256</v>
      </c>
      <c r="E438" s="1" t="s">
        <v>257</v>
      </c>
    </row>
    <row r="439" spans="1:5" x14ac:dyDescent="0.35">
      <c r="A439" s="1" t="s">
        <v>249</v>
      </c>
      <c r="B439" s="1">
        <v>11.82</v>
      </c>
      <c r="C439" s="1">
        <v>10.65</v>
      </c>
      <c r="D439" s="1" t="s">
        <v>255</v>
      </c>
      <c r="E439" s="1" t="s">
        <v>255</v>
      </c>
    </row>
    <row r="440" spans="1:5" x14ac:dyDescent="0.35">
      <c r="A440" s="1" t="s">
        <v>250</v>
      </c>
    </row>
    <row r="441" spans="1:5" x14ac:dyDescent="0.35">
      <c r="A441" s="1" t="s">
        <v>251</v>
      </c>
      <c r="B441" s="1">
        <v>10.91</v>
      </c>
      <c r="C441" s="1">
        <v>10.81</v>
      </c>
      <c r="D441" s="1">
        <f>B439-B441</f>
        <v>0.91000000000000014</v>
      </c>
      <c r="E441" s="1">
        <f>C439-C441</f>
        <v>-0.16000000000000014</v>
      </c>
    </row>
    <row r="442" spans="1:5" x14ac:dyDescent="0.35">
      <c r="A442" s="1" t="s">
        <v>252</v>
      </c>
      <c r="B442" s="1">
        <v>10.36</v>
      </c>
      <c r="C442" s="1">
        <v>10.92</v>
      </c>
      <c r="D442" s="1">
        <f>B439-B442</f>
        <v>1.4600000000000009</v>
      </c>
      <c r="E442" s="1">
        <f>C439-C442</f>
        <v>-0.26999999999999957</v>
      </c>
    </row>
    <row r="443" spans="1:5" x14ac:dyDescent="0.35">
      <c r="A443" s="1" t="s">
        <v>253</v>
      </c>
      <c r="B443" s="1">
        <v>10.78</v>
      </c>
      <c r="C443" s="1">
        <v>10.82</v>
      </c>
      <c r="D443" s="1">
        <f>B439-B443</f>
        <v>1.0400000000000009</v>
      </c>
      <c r="E443" s="1">
        <f>C439-C443</f>
        <v>-0.16999999999999993</v>
      </c>
    </row>
    <row r="444" spans="1:5" x14ac:dyDescent="0.35">
      <c r="A444" s="1" t="s">
        <v>254</v>
      </c>
      <c r="B444" s="1">
        <v>10.220000000000001</v>
      </c>
      <c r="C444" s="1">
        <v>10.97</v>
      </c>
      <c r="D444" s="1">
        <f>B439-B444</f>
        <v>1.5999999999999996</v>
      </c>
      <c r="E444" s="1">
        <f>C439-C444</f>
        <v>-0.32000000000000028</v>
      </c>
    </row>
    <row r="449" spans="1:6" x14ac:dyDescent="0.35">
      <c r="A449" s="6" t="s">
        <v>50</v>
      </c>
      <c r="E449" s="1" t="s">
        <v>265</v>
      </c>
    </row>
    <row r="450" spans="1:6" x14ac:dyDescent="0.35">
      <c r="B450" s="1" t="s">
        <v>260</v>
      </c>
      <c r="D450" s="1" t="s">
        <v>261</v>
      </c>
      <c r="E450" s="1" t="s">
        <v>266</v>
      </c>
      <c r="F450" s="1" t="s">
        <v>267</v>
      </c>
    </row>
    <row r="451" spans="1:6" x14ac:dyDescent="0.35">
      <c r="A451" s="1" t="s">
        <v>262</v>
      </c>
    </row>
    <row r="452" spans="1:6" x14ac:dyDescent="0.35">
      <c r="A452" s="1">
        <v>2000</v>
      </c>
      <c r="B452" s="1">
        <v>2.83</v>
      </c>
      <c r="C452" s="1">
        <v>-1</v>
      </c>
      <c r="D452" s="1">
        <v>0.63</v>
      </c>
      <c r="E452" s="1">
        <v>2.83</v>
      </c>
      <c r="F452" s="1">
        <v>1.1200000000000001</v>
      </c>
    </row>
    <row r="453" spans="1:6" x14ac:dyDescent="0.35">
      <c r="A453" s="1">
        <v>2005</v>
      </c>
      <c r="B453" s="1">
        <v>15.89</v>
      </c>
      <c r="D453" s="1">
        <v>-0.15</v>
      </c>
      <c r="E453" s="1">
        <v>15.89</v>
      </c>
      <c r="F453" s="1">
        <v>3.26</v>
      </c>
    </row>
    <row r="454" spans="1:6" x14ac:dyDescent="0.35">
      <c r="A454" s="1">
        <v>2010</v>
      </c>
      <c r="B454" s="1">
        <v>19.739999999999998</v>
      </c>
      <c r="D454" s="1">
        <v>-0.02</v>
      </c>
      <c r="E454" s="1">
        <v>19.739999999999998</v>
      </c>
      <c r="F454" s="1">
        <v>4.1500000000000004</v>
      </c>
    </row>
    <row r="455" spans="1:6" x14ac:dyDescent="0.35">
      <c r="A455" s="1">
        <v>2015</v>
      </c>
      <c r="B455" s="1">
        <v>23.29</v>
      </c>
      <c r="D455" s="1">
        <v>-0.12</v>
      </c>
      <c r="E455" s="1">
        <v>23.29</v>
      </c>
      <c r="F455" s="1">
        <v>4.8499999999999996</v>
      </c>
    </row>
    <row r="456" spans="1:6" x14ac:dyDescent="0.35">
      <c r="A456" s="1">
        <v>2020</v>
      </c>
      <c r="B456" s="1">
        <v>26.07</v>
      </c>
      <c r="D456" s="1">
        <v>-0.12</v>
      </c>
      <c r="E456" s="1">
        <v>26.07</v>
      </c>
      <c r="F456" s="1">
        <v>5.39</v>
      </c>
    </row>
    <row r="457" spans="1:6" x14ac:dyDescent="0.35">
      <c r="A457" s="1" t="s">
        <v>209</v>
      </c>
      <c r="B457" s="24">
        <f>((1+B452/100)*(1+B453/100)*(1+B454/100)*(1+B455/100)*(1+B456/100))^(1/5)-1</f>
        <v>0.17270541784978111</v>
      </c>
      <c r="D457" s="1">
        <f>((1+D452/100)*(1+D453/100)*(1+D454/100)*(1+D455/100)*(1+D456/100))^(1/5)-1</f>
        <v>4.3562499205562766E-4</v>
      </c>
      <c r="E457" s="1">
        <v>0.17270541784978111</v>
      </c>
      <c r="F457" s="1">
        <f>((1+F452/100)*(1+F453/100)*(1+F454/100)*(1+F455/100)*(1+F456/100))^(1/5)-1</f>
        <v>3.7431090355133145E-2</v>
      </c>
    </row>
    <row r="458" spans="1:6" x14ac:dyDescent="0.35">
      <c r="A458" s="1" t="s">
        <v>263</v>
      </c>
    </row>
    <row r="459" spans="1:6" x14ac:dyDescent="0.35">
      <c r="A459" s="1">
        <v>2000</v>
      </c>
      <c r="B459" s="1">
        <v>2.59</v>
      </c>
      <c r="D459" s="1">
        <v>0.57999999999999996</v>
      </c>
      <c r="E459" s="1">
        <v>2.59</v>
      </c>
      <c r="F459" s="1">
        <v>0.99</v>
      </c>
    </row>
    <row r="460" spans="1:6" x14ac:dyDescent="0.35">
      <c r="A460" s="1">
        <v>2005</v>
      </c>
      <c r="B460" s="1">
        <v>14.23</v>
      </c>
      <c r="D460" s="1">
        <v>-0.12</v>
      </c>
      <c r="E460" s="1">
        <v>14.23</v>
      </c>
      <c r="F460" s="1">
        <v>2.36</v>
      </c>
    </row>
    <row r="461" spans="1:6" x14ac:dyDescent="0.35">
      <c r="A461" s="1">
        <v>2010</v>
      </c>
      <c r="B461" s="1">
        <v>18.04</v>
      </c>
      <c r="D461" s="1">
        <v>-0.05</v>
      </c>
      <c r="E461" s="1">
        <v>18.04</v>
      </c>
      <c r="F461" s="1">
        <v>3.02</v>
      </c>
    </row>
    <row r="462" spans="1:6" x14ac:dyDescent="0.35">
      <c r="A462" s="1">
        <v>2015</v>
      </c>
      <c r="B462" s="1">
        <v>21.6</v>
      </c>
      <c r="D462" s="1">
        <v>-0.12</v>
      </c>
      <c r="E462" s="1">
        <v>21.6</v>
      </c>
      <c r="F462" s="1">
        <v>3.55</v>
      </c>
    </row>
    <row r="463" spans="1:6" x14ac:dyDescent="0.35">
      <c r="A463" s="1">
        <v>2020</v>
      </c>
      <c r="B463" s="1">
        <v>24.25</v>
      </c>
      <c r="D463" s="1">
        <v>-0.1</v>
      </c>
      <c r="E463" s="1">
        <v>24.25</v>
      </c>
      <c r="F463" s="1">
        <v>3.94</v>
      </c>
    </row>
    <row r="464" spans="1:6" x14ac:dyDescent="0.35">
      <c r="A464" s="1" t="s">
        <v>209</v>
      </c>
      <c r="B464" s="24">
        <f>((1+B459/100)*(1+B460/100)*(1+B461/100)*(1+B462/100)*(1+B463/100))^(1/5)-1</f>
        <v>0.15885440506524251</v>
      </c>
      <c r="D464" s="24">
        <f>((1+D459/100)*(1+D460/100)*(1+D461/100)*(1+D462/100)*(1+D463/100))^(1/5)-1</f>
        <v>3.7630643099229033E-4</v>
      </c>
      <c r="E464" s="24">
        <v>0.15885440506524251</v>
      </c>
      <c r="F464" s="1">
        <f>((1+F459/100)*(1+F460/100)*(1+F461/100)*(1+F462/100)*(1+F463/100))^(1/5)-1</f>
        <v>2.7667452579039242E-2</v>
      </c>
    </row>
    <row r="465" spans="1:6" x14ac:dyDescent="0.35">
      <c r="D465" s="24"/>
      <c r="E465" s="24"/>
    </row>
    <row r="466" spans="1:6" x14ac:dyDescent="0.35">
      <c r="B466" s="24"/>
      <c r="D466" s="24"/>
      <c r="E466" s="24"/>
      <c r="F466" s="24"/>
    </row>
    <row r="469" spans="1:6" x14ac:dyDescent="0.35">
      <c r="A469" s="6" t="s">
        <v>52</v>
      </c>
      <c r="D469" s="1" t="s">
        <v>274</v>
      </c>
    </row>
    <row r="470" spans="1:6" x14ac:dyDescent="0.35">
      <c r="B470" s="1" t="s">
        <v>269</v>
      </c>
      <c r="C470" s="1" t="s">
        <v>270</v>
      </c>
    </row>
    <row r="471" spans="1:6" x14ac:dyDescent="0.35">
      <c r="A471" s="1" t="s">
        <v>271</v>
      </c>
      <c r="B471" s="1">
        <v>-3.39</v>
      </c>
      <c r="C471" s="1">
        <v>-1.78</v>
      </c>
    </row>
    <row r="472" spans="1:6" x14ac:dyDescent="0.35">
      <c r="A472" s="1" t="s">
        <v>272</v>
      </c>
      <c r="B472" s="1">
        <v>0.38</v>
      </c>
      <c r="C472" s="1">
        <v>3.19</v>
      </c>
    </row>
    <row r="473" spans="1:6" x14ac:dyDescent="0.35">
      <c r="A473" s="1" t="s">
        <v>273</v>
      </c>
      <c r="B473" s="1">
        <v>0.64</v>
      </c>
      <c r="C473" s="1">
        <v>2.6</v>
      </c>
    </row>
    <row r="477" spans="1:6" x14ac:dyDescent="0.35">
      <c r="A477" s="6" t="s">
        <v>55</v>
      </c>
      <c r="E477" s="1" t="s">
        <v>276</v>
      </c>
    </row>
    <row r="479" spans="1:6" x14ac:dyDescent="0.35">
      <c r="A479" s="1" t="s">
        <v>275</v>
      </c>
    </row>
    <row r="480" spans="1:6" x14ac:dyDescent="0.35">
      <c r="B480" s="1" t="s">
        <v>277</v>
      </c>
      <c r="C480" s="1" t="s">
        <v>279</v>
      </c>
    </row>
    <row r="481" spans="1:3" x14ac:dyDescent="0.35">
      <c r="A481" s="1" t="s">
        <v>278</v>
      </c>
      <c r="B481" s="1">
        <v>0.36</v>
      </c>
      <c r="C481" s="1">
        <v>-0.32</v>
      </c>
    </row>
    <row r="482" spans="1:3" x14ac:dyDescent="0.35">
      <c r="B482" s="1">
        <v>1.1200000000000001</v>
      </c>
      <c r="C482" s="1">
        <v>0.11</v>
      </c>
    </row>
    <row r="483" spans="1:3" x14ac:dyDescent="0.35">
      <c r="B483" s="1">
        <v>0.18</v>
      </c>
      <c r="C483" s="1">
        <v>-0.5</v>
      </c>
    </row>
    <row r="486" spans="1:3" x14ac:dyDescent="0.35">
      <c r="A486" s="1" t="s">
        <v>280</v>
      </c>
      <c r="B486" s="1">
        <v>-7.83</v>
      </c>
      <c r="C486" s="1">
        <v>-4.59</v>
      </c>
    </row>
    <row r="487" spans="1:3" x14ac:dyDescent="0.35">
      <c r="B487" s="1">
        <v>-9.16</v>
      </c>
      <c r="C487" s="1">
        <v>-2.5499999999999998</v>
      </c>
    </row>
    <row r="488" spans="1:3" x14ac:dyDescent="0.35">
      <c r="B488" s="1">
        <v>-7.72</v>
      </c>
      <c r="C488" s="1">
        <v>-5.59</v>
      </c>
    </row>
    <row r="491" spans="1:3" x14ac:dyDescent="0.35">
      <c r="A491" s="1" t="s">
        <v>281</v>
      </c>
    </row>
    <row r="492" spans="1:3" x14ac:dyDescent="0.35">
      <c r="A492" s="1" t="s">
        <v>113</v>
      </c>
      <c r="B492" s="1" t="s">
        <v>277</v>
      </c>
      <c r="C492" s="1" t="s">
        <v>282</v>
      </c>
    </row>
    <row r="493" spans="1:3" x14ac:dyDescent="0.35">
      <c r="B493" s="1">
        <v>-7.0000000000000007E-2</v>
      </c>
      <c r="C493" s="1">
        <v>0.16</v>
      </c>
    </row>
    <row r="494" spans="1:3" x14ac:dyDescent="0.35">
      <c r="B494" s="1">
        <v>0.03</v>
      </c>
      <c r="C494" s="1">
        <v>0.16</v>
      </c>
    </row>
    <row r="495" spans="1:3" x14ac:dyDescent="0.35">
      <c r="B495" s="1">
        <v>-0.17</v>
      </c>
      <c r="C495" s="1">
        <v>7.0000000000000007E-2</v>
      </c>
    </row>
    <row r="498" spans="1:5" x14ac:dyDescent="0.35">
      <c r="A498" s="1" t="s">
        <v>280</v>
      </c>
      <c r="B498" s="1">
        <v>-6.53</v>
      </c>
      <c r="C498" s="1">
        <v>-5.54</v>
      </c>
    </row>
    <row r="499" spans="1:5" x14ac:dyDescent="0.35">
      <c r="B499" s="1">
        <v>-6.43</v>
      </c>
      <c r="C499" s="1">
        <v>-7.46</v>
      </c>
    </row>
    <row r="500" spans="1:5" x14ac:dyDescent="0.35">
      <c r="B500" s="1">
        <v>-6.63</v>
      </c>
      <c r="C500" s="1">
        <v>-3.63</v>
      </c>
    </row>
    <row r="503" spans="1:5" x14ac:dyDescent="0.35">
      <c r="A503" s="6" t="s">
        <v>286</v>
      </c>
      <c r="E503" s="1" t="s">
        <v>283</v>
      </c>
    </row>
    <row r="504" spans="1:5" x14ac:dyDescent="0.35">
      <c r="B504" s="1" t="s">
        <v>284</v>
      </c>
      <c r="D504" s="1" t="s">
        <v>285</v>
      </c>
    </row>
    <row r="505" spans="1:5" x14ac:dyDescent="0.35">
      <c r="B505" s="2">
        <v>-5.0999999999999997E-2</v>
      </c>
      <c r="D505" s="2">
        <v>0.247</v>
      </c>
    </row>
    <row r="506" spans="1:5" x14ac:dyDescent="0.35">
      <c r="B506" s="2">
        <v>-7.1999999999999995E-2</v>
      </c>
      <c r="D506" s="2">
        <v>0.25700000000000001</v>
      </c>
    </row>
    <row r="507" spans="1:5" x14ac:dyDescent="0.35">
      <c r="B507" s="2">
        <v>-0.35199999999999998</v>
      </c>
      <c r="D507" s="2">
        <v>-1.2470000000000001</v>
      </c>
    </row>
    <row r="508" spans="1:5" x14ac:dyDescent="0.35">
      <c r="B508" s="2">
        <v>-0.372</v>
      </c>
      <c r="D508" s="2">
        <v>-1.3759999999999999</v>
      </c>
    </row>
    <row r="509" spans="1:5" x14ac:dyDescent="0.35">
      <c r="B509" s="2">
        <v>-0.39</v>
      </c>
      <c r="D509" s="2">
        <v>-1.5109999999999999</v>
      </c>
    </row>
    <row r="510" spans="1:5" x14ac:dyDescent="0.35">
      <c r="B510" s="2">
        <v>-0.40699999999999997</v>
      </c>
      <c r="D510" s="2">
        <v>-1.651</v>
      </c>
    </row>
    <row r="511" spans="1:5" x14ac:dyDescent="0.35">
      <c r="B511" s="2">
        <v>-0.42</v>
      </c>
      <c r="D511" s="2">
        <v>-1.7969999999999999</v>
      </c>
    </row>
    <row r="512" spans="1:5" x14ac:dyDescent="0.35">
      <c r="B512" s="2">
        <v>-0.432</v>
      </c>
      <c r="D512" s="2">
        <v>-1.9490000000000001</v>
      </c>
    </row>
    <row r="513" spans="1:5" x14ac:dyDescent="0.35">
      <c r="B513" s="2">
        <v>-0.439</v>
      </c>
      <c r="D513" s="2">
        <v>-2.1059999999999999</v>
      </c>
    </row>
    <row r="514" spans="1:5" x14ac:dyDescent="0.35">
      <c r="B514" s="2">
        <v>-0.443</v>
      </c>
      <c r="D514" s="2">
        <v>-2.27</v>
      </c>
    </row>
    <row r="515" spans="1:5" x14ac:dyDescent="0.35">
      <c r="B515" s="1">
        <f>(((1+B505/100)*(1+B506/100)*(1+B507/100)*(1+B508/100)*(1+B509/100)*(1+B510/100)*(1+B511/100)*(1+B512/100)*(1+B513/100)*(1+B514/100))^(1/10)-1)*100</f>
        <v>-0.33789957244305668</v>
      </c>
      <c r="D515" s="1">
        <f>(((1+D505/100)*(1+D506/100)*(1+D507/100)*(1+D508/100)*(1+D509/100)*(1+D510/100)*(1+D511/100)*(1+D512/100)*(1+D513/100)*(1+D514/100))^(1/10)-1)*100</f>
        <v>-1.3439454379261973</v>
      </c>
    </row>
    <row r="519" spans="1:5" x14ac:dyDescent="0.35">
      <c r="A519" s="6" t="s">
        <v>287</v>
      </c>
      <c r="E519" s="1" t="s">
        <v>288</v>
      </c>
    </row>
    <row r="520" spans="1:5" x14ac:dyDescent="0.35">
      <c r="B520" s="1" t="s">
        <v>289</v>
      </c>
      <c r="C520" s="1" t="s">
        <v>290</v>
      </c>
      <c r="D520" s="1" t="s">
        <v>291</v>
      </c>
      <c r="E520" s="1" t="s">
        <v>270</v>
      </c>
    </row>
    <row r="521" spans="1:5" x14ac:dyDescent="0.35">
      <c r="B521" s="1">
        <v>-0.16</v>
      </c>
      <c r="C521" s="1">
        <v>0.11</v>
      </c>
      <c r="D521" s="1">
        <v>0.57999999999999996</v>
      </c>
      <c r="E521" s="1">
        <v>0.42</v>
      </c>
    </row>
    <row r="522" spans="1:5" x14ac:dyDescent="0.35">
      <c r="B522" s="1">
        <v>-0.35</v>
      </c>
      <c r="C522" s="1">
        <v>-0.03</v>
      </c>
      <c r="D522" s="1">
        <v>0.45</v>
      </c>
      <c r="E522" s="1">
        <v>0.56000000000000005</v>
      </c>
    </row>
    <row r="523" spans="1:5" x14ac:dyDescent="0.35">
      <c r="B523" s="1">
        <v>-0.47</v>
      </c>
      <c r="C523" s="1">
        <v>-0.12</v>
      </c>
      <c r="D523" s="1">
        <v>0.35</v>
      </c>
      <c r="E523" s="1">
        <v>0.66</v>
      </c>
    </row>
    <row r="524" spans="1:5" x14ac:dyDescent="0.35">
      <c r="B524" s="1">
        <v>-0.56000000000000005</v>
      </c>
      <c r="C524" s="1">
        <v>-0.18</v>
      </c>
      <c r="D524" s="1">
        <v>0.27</v>
      </c>
      <c r="E524" s="1">
        <v>0.75</v>
      </c>
    </row>
    <row r="525" spans="1:5" x14ac:dyDescent="0.35">
      <c r="B525" s="1">
        <v>-0.64</v>
      </c>
      <c r="C525" s="1">
        <v>-0.23</v>
      </c>
      <c r="D525" s="1">
        <v>0.2</v>
      </c>
      <c r="E525" s="1">
        <v>0.84</v>
      </c>
    </row>
    <row r="526" spans="1:5" x14ac:dyDescent="0.35">
      <c r="B526" s="1">
        <f>(((1+B521/100)*(1+B522/100)*(1+B523/100)*(1+B524/100)*(1+B525/100))^(1/5)-1)*100</f>
        <v>-0.4361422654089786</v>
      </c>
      <c r="C526" s="1">
        <f>(((1+C521/100)*(1+C522/100)*(1+C523/100)*(1+C524/100)*(1+C525/100))^(1/5)-1)*100</f>
        <v>-9.0072233619098441E-2</v>
      </c>
      <c r="D526" s="1">
        <f>(((1+D521/100)*(1+D522/100)*(1+D523/100)*(1+D524/100)*(1+D525/100))^(1/5)-1)*100</f>
        <v>0.36991055642170423</v>
      </c>
      <c r="E526" s="1">
        <f>(((1+E521/100)*(1+E522/100)*(1+E523/100)*(1+E524/100)*(1+E525/100))^(1/5)-1)*100</f>
        <v>0.64589354272226451</v>
      </c>
    </row>
    <row r="528" spans="1:5" x14ac:dyDescent="0.35">
      <c r="A528" s="6" t="s">
        <v>65</v>
      </c>
      <c r="E528" s="1" t="s">
        <v>295</v>
      </c>
    </row>
    <row r="529" spans="1:5" x14ac:dyDescent="0.35">
      <c r="B529" s="1" t="s">
        <v>299</v>
      </c>
      <c r="C529" s="1" t="s">
        <v>300</v>
      </c>
    </row>
    <row r="530" spans="1:5" x14ac:dyDescent="0.35">
      <c r="A530" s="1" t="s">
        <v>296</v>
      </c>
      <c r="B530" s="1">
        <v>0.25</v>
      </c>
      <c r="C530" s="1">
        <v>0</v>
      </c>
    </row>
    <row r="531" spans="1:5" x14ac:dyDescent="0.35">
      <c r="A531" s="1" t="s">
        <v>297</v>
      </c>
      <c r="B531" s="1">
        <v>0.35</v>
      </c>
      <c r="C531" s="1">
        <v>0</v>
      </c>
    </row>
    <row r="532" spans="1:5" x14ac:dyDescent="0.35">
      <c r="A532" s="1" t="s">
        <v>298</v>
      </c>
      <c r="B532" s="1">
        <v>0.66</v>
      </c>
      <c r="C532" s="1">
        <v>0</v>
      </c>
    </row>
    <row r="535" spans="1:5" x14ac:dyDescent="0.35">
      <c r="A535" s="6" t="s">
        <v>82</v>
      </c>
      <c r="E535" s="1" t="s">
        <v>301</v>
      </c>
    </row>
    <row r="538" spans="1:5" x14ac:dyDescent="0.35">
      <c r="B538" s="1" t="s">
        <v>261</v>
      </c>
      <c r="C538" s="1" t="s">
        <v>267</v>
      </c>
    </row>
    <row r="539" spans="1:5" x14ac:dyDescent="0.35">
      <c r="A539" s="1" t="s">
        <v>302</v>
      </c>
      <c r="B539" s="1">
        <v>-0.15</v>
      </c>
      <c r="C539" s="1">
        <v>0.43</v>
      </c>
    </row>
    <row r="540" spans="1:5" x14ac:dyDescent="0.35">
      <c r="A540" s="1" t="s">
        <v>303</v>
      </c>
      <c r="B540" s="1">
        <v>-0.55000000000000004</v>
      </c>
      <c r="C540" s="1">
        <v>-0.06</v>
      </c>
    </row>
    <row r="544" spans="1:5" x14ac:dyDescent="0.35">
      <c r="A544" s="6" t="s">
        <v>68</v>
      </c>
      <c r="E544" s="1" t="s">
        <v>304</v>
      </c>
    </row>
    <row r="545" spans="1:6" x14ac:dyDescent="0.35">
      <c r="B545" s="1" t="s">
        <v>308</v>
      </c>
      <c r="C545" s="1" t="s">
        <v>307</v>
      </c>
      <c r="E545" s="1" t="s">
        <v>305</v>
      </c>
      <c r="F545" s="1" t="s">
        <v>306</v>
      </c>
    </row>
    <row r="546" spans="1:6" x14ac:dyDescent="0.35">
      <c r="B546" s="1">
        <v>-0.5</v>
      </c>
      <c r="C546" s="1">
        <v>-0.75</v>
      </c>
      <c r="E546" s="1">
        <v>0.6</v>
      </c>
      <c r="F546" s="1">
        <v>0.1</v>
      </c>
    </row>
    <row r="547" spans="1:6" x14ac:dyDescent="0.35">
      <c r="B547" s="1">
        <v>-0.75</v>
      </c>
      <c r="C547" s="1">
        <v>-1.25</v>
      </c>
      <c r="E547" s="1">
        <v>0.5</v>
      </c>
      <c r="F547" s="1">
        <v>0.2</v>
      </c>
    </row>
    <row r="548" spans="1:6" x14ac:dyDescent="0.35">
      <c r="B548" s="1">
        <v>-1</v>
      </c>
      <c r="C548" s="1">
        <v>-1.75</v>
      </c>
      <c r="E548" s="1">
        <v>0.45</v>
      </c>
      <c r="F548" s="1">
        <v>0.25</v>
      </c>
    </row>
    <row r="549" spans="1:6" x14ac:dyDescent="0.35">
      <c r="B549" s="1">
        <v>-1.5</v>
      </c>
      <c r="C549" s="1">
        <v>-2</v>
      </c>
      <c r="E549" s="1">
        <v>0.5</v>
      </c>
      <c r="F549" s="1">
        <v>0.35</v>
      </c>
    </row>
    <row r="550" spans="1:6" x14ac:dyDescent="0.35">
      <c r="B550" s="1">
        <v>-2</v>
      </c>
      <c r="C550" s="1">
        <v>-2.4</v>
      </c>
      <c r="E550" s="1">
        <v>0.55000000000000004</v>
      </c>
      <c r="F550" s="1">
        <v>0.4</v>
      </c>
    </row>
    <row r="551" spans="1:6" x14ac:dyDescent="0.35">
      <c r="B551" s="1">
        <v>-2</v>
      </c>
      <c r="C551" s="1">
        <v>-2.5</v>
      </c>
      <c r="E551" s="1">
        <v>0.6</v>
      </c>
      <c r="F551" s="1">
        <v>0.45</v>
      </c>
    </row>
    <row r="552" spans="1:6" x14ac:dyDescent="0.35">
      <c r="B552" s="1">
        <v>-2</v>
      </c>
      <c r="C552" s="1">
        <v>-2.5</v>
      </c>
      <c r="E552" s="1">
        <v>0.65</v>
      </c>
      <c r="F552" s="1">
        <v>0.5</v>
      </c>
    </row>
    <row r="553" spans="1:6" x14ac:dyDescent="0.35">
      <c r="B553" s="1">
        <v>-2</v>
      </c>
      <c r="C553" s="1">
        <v>-2.5</v>
      </c>
      <c r="E553" s="1">
        <v>0.7</v>
      </c>
      <c r="F553" s="1">
        <v>0.5</v>
      </c>
    </row>
    <row r="554" spans="1:6" x14ac:dyDescent="0.35">
      <c r="B554" s="1">
        <v>-2</v>
      </c>
      <c r="C554" s="1">
        <v>-2.6</v>
      </c>
      <c r="E554" s="1">
        <v>0.65</v>
      </c>
      <c r="F554" s="1">
        <v>0.55000000000000004</v>
      </c>
    </row>
    <row r="555" spans="1:6" x14ac:dyDescent="0.35">
      <c r="B555" s="1">
        <v>-2.1</v>
      </c>
      <c r="C555" s="1">
        <v>-2.7</v>
      </c>
      <c r="E555" s="1">
        <v>0.6</v>
      </c>
      <c r="F555" s="1">
        <v>0.55000000000000004</v>
      </c>
    </row>
    <row r="556" spans="1:6" x14ac:dyDescent="0.35">
      <c r="B556" s="1">
        <v>-2.1</v>
      </c>
      <c r="C556" s="1">
        <v>-2.7</v>
      </c>
      <c r="E556" s="1">
        <v>0.6</v>
      </c>
      <c r="F556" s="1">
        <v>0.55000000000000004</v>
      </c>
    </row>
    <row r="557" spans="1:6" x14ac:dyDescent="0.35">
      <c r="B557" s="1">
        <f>(((1+B546/100)*(1+B547/100)*(1+B548/100)*(1+B549/100)*(1+B550/100)*(1+B551/100)*(1+B552/100)*(1+B553/100)*(1+B554/100)*(1+B555/100)*(1+B556/100))^(1/11)-1)*100</f>
        <v>-1.6334716870110899</v>
      </c>
      <c r="C557" s="1">
        <f>(((1+C546/100)*(1+C547/100)*(1+C548/100)*(1+C549/100)*(1+C550/100)*(1+C551/100)*(1+C552/100)*(1+C553/100)*(1+C554/100)*(1+C555/100)*(1+C556/100))^(1/11)-1)*100</f>
        <v>-2.1519370819753969</v>
      </c>
      <c r="E557" s="1">
        <f>(((1+E546/100)*(1+E547/100)*(1+E548/100)*(1+E549/100)*(1+E550/100)*(1+E551/100)*(1+E552/100)*(1+E553/100)*(1+E554/100)*(1+E555/100)*(1+E556/100))^(1/11)-1)*100</f>
        <v>0.58179270684786122</v>
      </c>
      <c r="F557" s="1">
        <f>(((1+F546/100)*(1+F547/100)*(1+F548/100)*(1+F549/100)*(1+F550/100)*(1+F551/100)*(1+F552/100)*(1+F553/100)*(1+F554/100)*(1+F555/100)*(1+F556/100))^(1/11)-1)*100</f>
        <v>0.39988900092338131</v>
      </c>
    </row>
    <row r="559" spans="1:6" x14ac:dyDescent="0.35">
      <c r="A559" s="6" t="s">
        <v>74</v>
      </c>
      <c r="B559" s="1" t="s">
        <v>316</v>
      </c>
      <c r="E559" s="1" t="s">
        <v>310</v>
      </c>
    </row>
    <row r="560" spans="1:6" x14ac:dyDescent="0.35">
      <c r="A560" s="1" t="s">
        <v>251</v>
      </c>
      <c r="B560" s="1">
        <v>7.0000000000000007E-2</v>
      </c>
    </row>
    <row r="561" spans="1:6" x14ac:dyDescent="0.35">
      <c r="A561" s="1" t="s">
        <v>252</v>
      </c>
      <c r="B561" s="1">
        <v>0.14000000000000001</v>
      </c>
    </row>
    <row r="562" spans="1:6" x14ac:dyDescent="0.35">
      <c r="A562" s="1" t="s">
        <v>253</v>
      </c>
      <c r="B562" s="1">
        <v>0.26</v>
      </c>
    </row>
    <row r="563" spans="1:6" x14ac:dyDescent="0.35">
      <c r="A563" s="1" t="s">
        <v>254</v>
      </c>
      <c r="B563" s="1">
        <v>0.09</v>
      </c>
    </row>
    <row r="564" spans="1:6" x14ac:dyDescent="0.35">
      <c r="A564" s="1" t="s">
        <v>311</v>
      </c>
      <c r="B564" s="1">
        <v>0.16</v>
      </c>
    </row>
    <row r="565" spans="1:6" x14ac:dyDescent="0.35">
      <c r="A565" s="1" t="s">
        <v>312</v>
      </c>
      <c r="B565" s="1">
        <v>0.27</v>
      </c>
    </row>
    <row r="566" spans="1:6" x14ac:dyDescent="0.35">
      <c r="A566" s="1" t="s">
        <v>313</v>
      </c>
      <c r="B566" s="1">
        <v>0.11</v>
      </c>
    </row>
    <row r="567" spans="1:6" x14ac:dyDescent="0.35">
      <c r="A567" s="1" t="s">
        <v>314</v>
      </c>
      <c r="B567" s="1">
        <v>0.18</v>
      </c>
    </row>
    <row r="568" spans="1:6" x14ac:dyDescent="0.35">
      <c r="A568" s="1" t="s">
        <v>315</v>
      </c>
      <c r="B568" s="1">
        <v>0.28999999999999998</v>
      </c>
    </row>
    <row r="571" spans="1:6" x14ac:dyDescent="0.35">
      <c r="F571" s="1" t="s">
        <v>317</v>
      </c>
    </row>
    <row r="572" spans="1:6" x14ac:dyDescent="0.35">
      <c r="A572" s="6" t="s">
        <v>76</v>
      </c>
      <c r="C572" s="1" t="s">
        <v>8</v>
      </c>
      <c r="E572" s="1" t="s">
        <v>7</v>
      </c>
    </row>
    <row r="573" spans="1:6" x14ac:dyDescent="0.35">
      <c r="C573" s="1" t="s">
        <v>77</v>
      </c>
      <c r="D573" s="1" t="s">
        <v>78</v>
      </c>
      <c r="E573" s="1" t="s">
        <v>77</v>
      </c>
      <c r="F573" s="1" t="s">
        <v>81</v>
      </c>
    </row>
    <row r="574" spans="1:6" x14ac:dyDescent="0.35">
      <c r="A574" s="1" t="s">
        <v>318</v>
      </c>
      <c r="B574" s="1" t="s">
        <v>319</v>
      </c>
      <c r="C574" s="1">
        <v>1</v>
      </c>
      <c r="D574" s="1">
        <v>-0.1</v>
      </c>
      <c r="E574" s="1">
        <v>-0.9</v>
      </c>
      <c r="F574" s="1">
        <v>-2.2000000000000002</v>
      </c>
    </row>
    <row r="575" spans="1:6" x14ac:dyDescent="0.35">
      <c r="C575" s="1">
        <v>1</v>
      </c>
      <c r="D575" s="1">
        <v>0.1</v>
      </c>
      <c r="E575" s="1">
        <v>-1.4</v>
      </c>
      <c r="F575" s="1">
        <v>1.8</v>
      </c>
    </row>
    <row r="576" spans="1:6" x14ac:dyDescent="0.35">
      <c r="C576" s="1">
        <v>1</v>
      </c>
      <c r="D576" s="1">
        <v>-0.2</v>
      </c>
      <c r="E576" s="1">
        <v>-0.8</v>
      </c>
      <c r="F576" s="1">
        <v>1.9</v>
      </c>
    </row>
    <row r="577" spans="2:6" x14ac:dyDescent="0.35">
      <c r="C577" s="1">
        <v>1.1000000000000001</v>
      </c>
      <c r="D577" s="1">
        <v>-0.2</v>
      </c>
      <c r="E577" s="1">
        <v>-0.1</v>
      </c>
      <c r="F577" s="1">
        <v>0.7</v>
      </c>
    </row>
    <row r="578" spans="2:6" x14ac:dyDescent="0.35">
      <c r="C578" s="1">
        <v>1.1000000000000001</v>
      </c>
      <c r="D578" s="1">
        <v>0.2</v>
      </c>
      <c r="E578" s="1">
        <v>-1.6</v>
      </c>
      <c r="F578" s="1">
        <v>2.7</v>
      </c>
    </row>
    <row r="579" spans="2:6" x14ac:dyDescent="0.35">
      <c r="C579" s="1">
        <v>1.1000000000000001</v>
      </c>
      <c r="D579" s="1">
        <v>0.2</v>
      </c>
      <c r="E579" s="1">
        <v>-0.2</v>
      </c>
      <c r="F579" s="1">
        <v>1.2</v>
      </c>
    </row>
    <row r="580" spans="2:6" x14ac:dyDescent="0.35">
      <c r="C580" s="1">
        <v>1</v>
      </c>
      <c r="D580" s="1">
        <v>-0.4</v>
      </c>
      <c r="E580" s="1">
        <v>-0.9</v>
      </c>
      <c r="F580" s="1">
        <v>-1.6</v>
      </c>
    </row>
    <row r="581" spans="2:6" x14ac:dyDescent="0.35">
      <c r="C581" s="1">
        <v>1</v>
      </c>
      <c r="D581" s="1">
        <v>-0.4</v>
      </c>
      <c r="E581" s="1">
        <v>-2.1</v>
      </c>
      <c r="F581" s="1">
        <v>-2.5</v>
      </c>
    </row>
    <row r="582" spans="2:6" x14ac:dyDescent="0.35">
      <c r="C582" s="1">
        <v>1.1000000000000001</v>
      </c>
      <c r="D582" s="1">
        <v>-0.4</v>
      </c>
      <c r="E582" s="1">
        <v>-0.9</v>
      </c>
      <c r="F582" s="1">
        <v>-0.8</v>
      </c>
    </row>
    <row r="583" spans="2:6" x14ac:dyDescent="0.35">
      <c r="C583" s="1">
        <v>1.1000000000000001</v>
      </c>
      <c r="D583" s="1">
        <v>-0.3</v>
      </c>
      <c r="E583" s="1">
        <v>-1.3</v>
      </c>
      <c r="F583" s="1">
        <v>0.01</v>
      </c>
    </row>
    <row r="584" spans="2:6" x14ac:dyDescent="0.35">
      <c r="C584" s="1">
        <v>1</v>
      </c>
      <c r="D584" s="1">
        <v>-0.3</v>
      </c>
      <c r="E584" s="1">
        <v>-0.8</v>
      </c>
      <c r="F584" s="1">
        <v>-1.6</v>
      </c>
    </row>
    <row r="585" spans="2:6" x14ac:dyDescent="0.35">
      <c r="C585" s="1">
        <v>1</v>
      </c>
      <c r="D585" s="1">
        <v>-0.3</v>
      </c>
      <c r="E585" s="1">
        <v>-1.8</v>
      </c>
      <c r="F585" s="1">
        <v>3.3</v>
      </c>
    </row>
    <row r="586" spans="2:6" x14ac:dyDescent="0.35">
      <c r="C586" s="1">
        <v>1</v>
      </c>
      <c r="D586" s="1">
        <v>-0.5</v>
      </c>
      <c r="E586" s="1">
        <v>-1.5</v>
      </c>
      <c r="F586" s="1">
        <v>-2.2999999999999998</v>
      </c>
    </row>
    <row r="587" spans="2:6" x14ac:dyDescent="0.35">
      <c r="C587" s="1">
        <v>1.1000000000000001</v>
      </c>
      <c r="D587" s="1">
        <v>0</v>
      </c>
      <c r="E587" s="1">
        <v>-0.9</v>
      </c>
      <c r="F587" s="1">
        <v>-0.4</v>
      </c>
    </row>
    <row r="588" spans="2:6" x14ac:dyDescent="0.35">
      <c r="C588" s="23">
        <v>1</v>
      </c>
      <c r="D588" s="1">
        <v>0</v>
      </c>
      <c r="E588" s="1">
        <v>-0.2</v>
      </c>
      <c r="F588" s="1">
        <v>1.5</v>
      </c>
    </row>
    <row r="589" spans="2:6" x14ac:dyDescent="0.35">
      <c r="B589" s="1" t="s">
        <v>154</v>
      </c>
      <c r="C589" s="23">
        <f>AVERAGE(C574:C588)</f>
        <v>1.0399999999999998</v>
      </c>
      <c r="D589" s="23">
        <f>AVERAGE(D574:D588)</f>
        <v>-0.17333333333333334</v>
      </c>
      <c r="E589" s="23">
        <f>AVERAGE(E574:E588)</f>
        <v>-1.0266666666666668</v>
      </c>
      <c r="F589" s="23">
        <f>AVERAGE(F574:F588)</f>
        <v>0.114</v>
      </c>
    </row>
    <row r="590" spans="2:6" x14ac:dyDescent="0.35">
      <c r="B590" s="1" t="s">
        <v>320</v>
      </c>
      <c r="C590" s="1">
        <v>1.5</v>
      </c>
      <c r="D590" s="1">
        <v>-0.2</v>
      </c>
      <c r="E590" s="1">
        <v>-0.6</v>
      </c>
      <c r="F590" s="1">
        <v>-2.4</v>
      </c>
    </row>
    <row r="591" spans="2:6" x14ac:dyDescent="0.35">
      <c r="C591" s="1">
        <v>1.5</v>
      </c>
      <c r="D591" s="1">
        <v>0.1</v>
      </c>
      <c r="E591" s="1">
        <v>-1.7</v>
      </c>
      <c r="F591" s="1">
        <v>3.6</v>
      </c>
    </row>
    <row r="592" spans="2:6" x14ac:dyDescent="0.35">
      <c r="C592" s="1">
        <v>1.5</v>
      </c>
      <c r="D592" s="1">
        <v>0.1</v>
      </c>
      <c r="E592" s="1">
        <v>-0.4</v>
      </c>
      <c r="F592" s="1">
        <v>1.7</v>
      </c>
    </row>
    <row r="593" spans="1:6" x14ac:dyDescent="0.35">
      <c r="C593" s="1">
        <v>2.1</v>
      </c>
      <c r="D593" s="1">
        <v>-0.1</v>
      </c>
      <c r="E593" s="1">
        <v>-0.1</v>
      </c>
      <c r="F593" s="1">
        <v>1</v>
      </c>
    </row>
    <row r="594" spans="1:6" x14ac:dyDescent="0.35">
      <c r="C594" s="1">
        <v>2.1</v>
      </c>
      <c r="D594" s="1">
        <v>-0.1</v>
      </c>
      <c r="E594" s="1">
        <v>-1.7</v>
      </c>
      <c r="F594" s="1">
        <v>5.7</v>
      </c>
    </row>
    <row r="595" spans="1:6" x14ac:dyDescent="0.35">
      <c r="C595" s="1">
        <v>0.4</v>
      </c>
      <c r="D595" s="1">
        <v>1.1000000000000001</v>
      </c>
      <c r="E595" s="1">
        <v>-2</v>
      </c>
      <c r="F595" s="1">
        <v>2.2999999999999998</v>
      </c>
    </row>
    <row r="596" spans="1:6" x14ac:dyDescent="0.35">
      <c r="C596" s="1">
        <v>1.9</v>
      </c>
      <c r="D596" s="1">
        <v>1.2</v>
      </c>
      <c r="E596" s="1">
        <v>-1.3</v>
      </c>
      <c r="F596" s="1">
        <v>-1</v>
      </c>
    </row>
    <row r="597" spans="1:6" x14ac:dyDescent="0.35">
      <c r="C597" s="1">
        <v>1.9</v>
      </c>
      <c r="D597" s="1">
        <v>-0.3</v>
      </c>
      <c r="E597" s="1">
        <v>-1.1000000000000001</v>
      </c>
      <c r="F597" s="1">
        <v>3.2</v>
      </c>
    </row>
    <row r="598" spans="1:6" x14ac:dyDescent="0.35">
      <c r="C598" s="1">
        <v>0.6</v>
      </c>
      <c r="D598" s="1">
        <v>-0.3</v>
      </c>
      <c r="E598" s="1">
        <v>-0.6</v>
      </c>
      <c r="F598" s="1">
        <v>1.1000000000000001</v>
      </c>
    </row>
    <row r="599" spans="1:6" x14ac:dyDescent="0.35">
      <c r="C599" s="1">
        <v>0.6</v>
      </c>
      <c r="D599" s="1">
        <v>0.7</v>
      </c>
      <c r="E599" s="1">
        <v>-1.7</v>
      </c>
      <c r="F599" s="1">
        <v>1.3</v>
      </c>
    </row>
    <row r="600" spans="1:6" x14ac:dyDescent="0.35">
      <c r="C600" s="1">
        <v>1.7</v>
      </c>
      <c r="D600" s="1">
        <v>-0.2</v>
      </c>
      <c r="E600" s="1">
        <v>-0.8</v>
      </c>
      <c r="F600" s="1">
        <v>-2.2999999999999998</v>
      </c>
    </row>
    <row r="601" spans="1:6" x14ac:dyDescent="0.35">
      <c r="C601" s="1">
        <v>1.7</v>
      </c>
      <c r="D601" s="1">
        <v>1.9</v>
      </c>
      <c r="E601" s="1">
        <v>-1.5</v>
      </c>
      <c r="F601" s="1">
        <v>10.4</v>
      </c>
    </row>
    <row r="602" spans="1:6" x14ac:dyDescent="0.35">
      <c r="C602" s="1">
        <v>1</v>
      </c>
      <c r="D602" s="1">
        <v>0</v>
      </c>
      <c r="E602" s="1">
        <v>-1</v>
      </c>
      <c r="F602" s="1">
        <v>6.8</v>
      </c>
    </row>
    <row r="603" spans="1:6" x14ac:dyDescent="0.35">
      <c r="C603" s="1">
        <v>4.0999999999999996</v>
      </c>
      <c r="D603" s="1">
        <v>0</v>
      </c>
      <c r="E603" s="1">
        <v>-0.8</v>
      </c>
      <c r="F603" s="1">
        <v>-0.3</v>
      </c>
    </row>
    <row r="604" spans="1:6" x14ac:dyDescent="0.35">
      <c r="C604" s="23">
        <v>0.5</v>
      </c>
      <c r="D604" s="1">
        <v>-0.5</v>
      </c>
      <c r="E604" s="1">
        <v>0.2</v>
      </c>
      <c r="F604" s="1">
        <v>1.8</v>
      </c>
    </row>
    <row r="605" spans="1:6" x14ac:dyDescent="0.35">
      <c r="B605" s="1" t="s">
        <v>154</v>
      </c>
      <c r="C605" s="23">
        <f>AVERAGE(C590:C604)</f>
        <v>1.54</v>
      </c>
      <c r="D605" s="23">
        <f>AVERAGE(D590:D604)</f>
        <v>0.22666666666666666</v>
      </c>
      <c r="E605" s="23">
        <f>AVERAGE(E590:E604)</f>
        <v>-1.0066666666666668</v>
      </c>
      <c r="F605" s="23">
        <f>AVERAGE(F590:F604)</f>
        <v>2.1933333333333334</v>
      </c>
    </row>
    <row r="606" spans="1:6" x14ac:dyDescent="0.35">
      <c r="A606" s="1" t="s">
        <v>321</v>
      </c>
      <c r="B606" s="1" t="s">
        <v>319</v>
      </c>
      <c r="C606" s="1">
        <v>0.6</v>
      </c>
      <c r="D606" s="1">
        <v>0.2</v>
      </c>
      <c r="E606" s="1">
        <v>0.2</v>
      </c>
      <c r="F606" s="1">
        <v>-0.7</v>
      </c>
    </row>
    <row r="607" spans="1:6" x14ac:dyDescent="0.35">
      <c r="C607" s="1">
        <v>2</v>
      </c>
      <c r="D607" s="1">
        <v>0.4</v>
      </c>
      <c r="E607" s="1">
        <v>-2.5</v>
      </c>
      <c r="F607" s="1">
        <v>1.3</v>
      </c>
    </row>
    <row r="608" spans="1:6" x14ac:dyDescent="0.35">
      <c r="C608" s="1">
        <v>0.6</v>
      </c>
      <c r="D608" s="1">
        <v>0.5</v>
      </c>
      <c r="E608" s="1">
        <v>-0.5</v>
      </c>
      <c r="F608" s="1">
        <v>0.6</v>
      </c>
    </row>
    <row r="609" spans="2:6" x14ac:dyDescent="0.35">
      <c r="C609" s="1">
        <v>0.8</v>
      </c>
      <c r="D609" s="1">
        <v>0</v>
      </c>
      <c r="E609" s="1">
        <v>-0.1</v>
      </c>
      <c r="F609" s="1">
        <v>0.4</v>
      </c>
    </row>
    <row r="610" spans="2:6" x14ac:dyDescent="0.35">
      <c r="C610" s="1">
        <v>0.6</v>
      </c>
      <c r="D610" s="1">
        <v>0.3</v>
      </c>
      <c r="E610" s="1">
        <v>-0.9</v>
      </c>
      <c r="F610" s="1">
        <v>1.6</v>
      </c>
    </row>
    <row r="611" spans="2:6" x14ac:dyDescent="0.35">
      <c r="C611" s="1">
        <v>0.4</v>
      </c>
      <c r="D611" s="1">
        <v>0</v>
      </c>
      <c r="E611" s="1">
        <v>-0.8</v>
      </c>
      <c r="F611" s="1">
        <v>0.3</v>
      </c>
    </row>
    <row r="612" spans="2:6" x14ac:dyDescent="0.35">
      <c r="C612" s="1">
        <v>0.8</v>
      </c>
      <c r="D612" s="1">
        <v>0.4</v>
      </c>
      <c r="E612" s="1">
        <v>-1.3</v>
      </c>
      <c r="F612" s="1">
        <v>-1.4</v>
      </c>
    </row>
    <row r="613" spans="2:6" x14ac:dyDescent="0.35">
      <c r="C613" s="1">
        <v>0.9</v>
      </c>
      <c r="D613" s="1">
        <v>0.1</v>
      </c>
      <c r="E613" s="1">
        <v>-1.7</v>
      </c>
      <c r="F613" s="1">
        <v>-2.2999999999999998</v>
      </c>
    </row>
    <row r="614" spans="2:6" x14ac:dyDescent="0.35">
      <c r="C614" s="1">
        <v>3.3</v>
      </c>
      <c r="D614" s="1">
        <v>0.6</v>
      </c>
      <c r="E614" s="1">
        <v>-2.7</v>
      </c>
      <c r="F614" s="1">
        <v>-1.7</v>
      </c>
    </row>
    <row r="615" spans="2:6" x14ac:dyDescent="0.35">
      <c r="C615" s="1">
        <v>0.8</v>
      </c>
      <c r="D615" s="1">
        <v>0.2</v>
      </c>
      <c r="E615" s="1">
        <v>-0.9</v>
      </c>
      <c r="F615" s="1">
        <v>-0.1</v>
      </c>
    </row>
    <row r="616" spans="2:6" x14ac:dyDescent="0.35">
      <c r="C616" s="1">
        <v>0.3</v>
      </c>
      <c r="D616" s="1">
        <v>0.1</v>
      </c>
      <c r="E616" s="1">
        <v>-0.4</v>
      </c>
      <c r="F616" s="1">
        <v>-0.6</v>
      </c>
    </row>
    <row r="617" spans="2:6" x14ac:dyDescent="0.35">
      <c r="C617" s="1">
        <v>0.7</v>
      </c>
      <c r="D617" s="1">
        <v>-0.1</v>
      </c>
      <c r="E617" s="1">
        <v>-1.3</v>
      </c>
      <c r="F617" s="1">
        <v>2</v>
      </c>
    </row>
    <row r="618" spans="2:6" x14ac:dyDescent="0.35">
      <c r="C618" s="1">
        <v>0.4</v>
      </c>
      <c r="D618" s="1">
        <v>-0.1</v>
      </c>
      <c r="E618" s="1">
        <v>-0.5</v>
      </c>
      <c r="F618" s="1">
        <v>-0.5</v>
      </c>
    </row>
    <row r="619" spans="2:6" x14ac:dyDescent="0.35">
      <c r="C619" s="1">
        <v>1.7</v>
      </c>
      <c r="D619" s="1">
        <v>0.3</v>
      </c>
      <c r="E619" s="1">
        <v>-1.4</v>
      </c>
      <c r="F619" s="1">
        <v>1.2</v>
      </c>
    </row>
    <row r="620" spans="2:6" x14ac:dyDescent="0.35">
      <c r="C620" s="23">
        <v>0.2</v>
      </c>
      <c r="D620" s="1">
        <v>0.1</v>
      </c>
      <c r="E620" s="1">
        <v>-0.1</v>
      </c>
      <c r="F620" s="1">
        <v>0.2</v>
      </c>
    </row>
    <row r="621" spans="2:6" x14ac:dyDescent="0.35">
      <c r="B621" s="1" t="s">
        <v>154</v>
      </c>
      <c r="C621" s="23">
        <f>AVERAGE(C606:C620)</f>
        <v>0.94</v>
      </c>
      <c r="D621" s="23">
        <f>AVERAGE(D606:D620)</f>
        <v>0.20000000000000004</v>
      </c>
      <c r="E621" s="23">
        <f>AVERAGE(E606:E620)</f>
        <v>-0.99333333333333351</v>
      </c>
      <c r="F621" s="23">
        <f>AVERAGE(F606:F620)</f>
        <v>2.0000000000000021E-2</v>
      </c>
    </row>
    <row r="622" spans="2:6" x14ac:dyDescent="0.35">
      <c r="B622" s="1" t="s">
        <v>320</v>
      </c>
      <c r="C622" s="1">
        <v>0.7</v>
      </c>
      <c r="D622" s="1">
        <v>0.2</v>
      </c>
      <c r="E622" s="1">
        <v>0.3</v>
      </c>
      <c r="F622" s="1">
        <v>-0.7</v>
      </c>
    </row>
    <row r="623" spans="2:6" x14ac:dyDescent="0.35">
      <c r="C623" s="1">
        <v>3</v>
      </c>
      <c r="D623" s="1">
        <v>1.4</v>
      </c>
      <c r="E623" s="1">
        <v>-3.2</v>
      </c>
      <c r="F623" s="1">
        <v>4</v>
      </c>
    </row>
    <row r="624" spans="2:6" x14ac:dyDescent="0.35">
      <c r="C624" s="1">
        <v>1.1000000000000001</v>
      </c>
      <c r="D624" s="1">
        <v>0.6</v>
      </c>
      <c r="E624" s="1">
        <v>-0.3</v>
      </c>
      <c r="F624" s="1">
        <v>1.5</v>
      </c>
    </row>
    <row r="625" spans="2:6" x14ac:dyDescent="0.35">
      <c r="C625" s="1">
        <v>0.3</v>
      </c>
      <c r="D625" s="1">
        <v>0</v>
      </c>
      <c r="E625" s="1">
        <v>-0.1</v>
      </c>
      <c r="F625" s="1">
        <v>0.5</v>
      </c>
    </row>
    <row r="626" spans="2:6" x14ac:dyDescent="0.35">
      <c r="C626" s="1">
        <v>0.8</v>
      </c>
      <c r="D626" s="1">
        <v>1.3</v>
      </c>
      <c r="E626" s="1">
        <v>-1</v>
      </c>
      <c r="F626" s="1">
        <v>3.4</v>
      </c>
    </row>
    <row r="627" spans="2:6" x14ac:dyDescent="0.35">
      <c r="C627" s="1">
        <v>0.7</v>
      </c>
      <c r="D627" s="1">
        <v>0.1</v>
      </c>
      <c r="E627" s="1">
        <v>-0.8</v>
      </c>
      <c r="F627" s="1">
        <v>0.9</v>
      </c>
    </row>
    <row r="628" spans="2:6" x14ac:dyDescent="0.35">
      <c r="C628" s="1">
        <v>0.6</v>
      </c>
      <c r="D628" s="1">
        <v>0.2</v>
      </c>
      <c r="E628" s="1">
        <v>-1.6</v>
      </c>
      <c r="F628" s="1">
        <v>-0.8</v>
      </c>
    </row>
    <row r="629" spans="2:6" x14ac:dyDescent="0.35">
      <c r="C629" s="1">
        <v>1.4</v>
      </c>
      <c r="D629" s="1">
        <v>1.1000000000000001</v>
      </c>
      <c r="E629" s="1">
        <v>-0.8</v>
      </c>
      <c r="F629" s="1">
        <v>2</v>
      </c>
    </row>
    <row r="630" spans="2:6" x14ac:dyDescent="0.35">
      <c r="C630" s="1">
        <v>1.9</v>
      </c>
      <c r="D630" s="1">
        <v>0</v>
      </c>
      <c r="E630" s="1">
        <v>-1.9</v>
      </c>
      <c r="F630" s="1">
        <v>3.2</v>
      </c>
    </row>
    <row r="631" spans="2:6" x14ac:dyDescent="0.35">
      <c r="C631" s="1">
        <v>1.6</v>
      </c>
      <c r="D631" s="1">
        <v>1.9</v>
      </c>
      <c r="E631" s="1">
        <v>-1.4</v>
      </c>
      <c r="F631" s="1">
        <v>0.8</v>
      </c>
    </row>
    <row r="632" spans="2:6" x14ac:dyDescent="0.35">
      <c r="C632" s="1">
        <v>0.1</v>
      </c>
      <c r="D632" s="1">
        <v>0.1</v>
      </c>
      <c r="E632" s="1">
        <v>-0.6</v>
      </c>
      <c r="F632" s="1">
        <v>-0.7</v>
      </c>
    </row>
    <row r="633" spans="2:6" x14ac:dyDescent="0.35">
      <c r="C633" s="1">
        <v>1.4</v>
      </c>
      <c r="D633" s="1">
        <v>1.7</v>
      </c>
      <c r="E633" s="1">
        <v>-1</v>
      </c>
      <c r="F633" s="1">
        <v>8.3000000000000007</v>
      </c>
    </row>
    <row r="634" spans="2:6" x14ac:dyDescent="0.35">
      <c r="C634" s="1">
        <v>1.4</v>
      </c>
      <c r="D634" s="1">
        <v>0.5</v>
      </c>
      <c r="E634" s="1">
        <v>-0.4</v>
      </c>
      <c r="F634" s="1">
        <v>2.9</v>
      </c>
    </row>
    <row r="635" spans="2:6" x14ac:dyDescent="0.35">
      <c r="C635" s="1">
        <v>0.8</v>
      </c>
      <c r="D635" s="1">
        <v>0.2</v>
      </c>
      <c r="E635" s="1">
        <v>-1.2</v>
      </c>
      <c r="F635" s="1">
        <v>-0.9</v>
      </c>
    </row>
    <row r="636" spans="2:6" x14ac:dyDescent="0.35">
      <c r="C636" s="1">
        <v>0.2</v>
      </c>
      <c r="D636" s="1">
        <v>0.2</v>
      </c>
      <c r="E636" s="1">
        <v>-0.1</v>
      </c>
      <c r="F636" s="1">
        <v>0.2</v>
      </c>
    </row>
    <row r="637" spans="2:6" x14ac:dyDescent="0.35">
      <c r="B637" s="1" t="s">
        <v>154</v>
      </c>
      <c r="C637" s="1">
        <f>AVERAGE(C622:C636)</f>
        <v>1.0666666666666667</v>
      </c>
      <c r="D637" s="1">
        <f>AVERAGE(D622:D636)</f>
        <v>0.63333333333333319</v>
      </c>
      <c r="E637" s="1">
        <f>AVERAGE(E622:E636)</f>
        <v>-0.94</v>
      </c>
      <c r="F637" s="1">
        <f>AVERAGE(F622:F636)</f>
        <v>1.6400000000000001</v>
      </c>
    </row>
    <row r="640" spans="2:6" x14ac:dyDescent="0.35">
      <c r="E640" s="1" t="s">
        <v>90</v>
      </c>
    </row>
    <row r="641" spans="1:6" x14ac:dyDescent="0.35">
      <c r="A641" s="6" t="s">
        <v>83</v>
      </c>
      <c r="E641" s="1" t="s">
        <v>85</v>
      </c>
    </row>
    <row r="643" spans="1:6" x14ac:dyDescent="0.35">
      <c r="B643" s="1" t="s">
        <v>91</v>
      </c>
      <c r="F643" s="1" t="s">
        <v>93</v>
      </c>
    </row>
    <row r="644" spans="1:6" x14ac:dyDescent="0.35">
      <c r="A644" s="1" t="s">
        <v>87</v>
      </c>
      <c r="B644" s="1">
        <v>0.63000000000000078</v>
      </c>
      <c r="F644" s="1">
        <v>-2.82</v>
      </c>
    </row>
    <row r="645" spans="1:6" x14ac:dyDescent="0.35">
      <c r="A645" s="1" t="s">
        <v>88</v>
      </c>
      <c r="B645" s="1">
        <v>5.9999999999998721E-2</v>
      </c>
      <c r="F645" s="1">
        <v>-0.69699999999999995</v>
      </c>
    </row>
    <row r="646" spans="1:6" x14ac:dyDescent="0.35">
      <c r="A646" s="1" t="s">
        <v>89</v>
      </c>
      <c r="B646" s="1">
        <v>0.65000000000000036</v>
      </c>
      <c r="F646" s="1">
        <v>-3.4569999999999999</v>
      </c>
    </row>
    <row r="649" spans="1:6" x14ac:dyDescent="0.35">
      <c r="B649" s="1" t="s">
        <v>92</v>
      </c>
      <c r="F649" s="1" t="s">
        <v>94</v>
      </c>
    </row>
    <row r="650" spans="1:6" x14ac:dyDescent="0.35">
      <c r="A650" s="1" t="s">
        <v>87</v>
      </c>
      <c r="B650" s="1">
        <v>2.33</v>
      </c>
      <c r="F650" s="1">
        <v>-1.7589999999999999</v>
      </c>
    </row>
    <row r="651" spans="1:6" x14ac:dyDescent="0.35">
      <c r="A651" s="1" t="s">
        <v>88</v>
      </c>
      <c r="B651" s="1">
        <v>0.23</v>
      </c>
      <c r="F651" s="1">
        <v>-0.58699999999999997</v>
      </c>
    </row>
    <row r="652" spans="1:6" x14ac:dyDescent="0.35">
      <c r="A652" s="1" t="s">
        <v>89</v>
      </c>
      <c r="B652" s="1">
        <v>2.4300000000000002</v>
      </c>
      <c r="F652" s="1">
        <v>-2.3610000000000002</v>
      </c>
    </row>
    <row r="656" spans="1:6" x14ac:dyDescent="0.35">
      <c r="A656" s="25" t="s">
        <v>243</v>
      </c>
      <c r="E656" s="1" t="s">
        <v>331</v>
      </c>
    </row>
    <row r="657" spans="1:3" x14ac:dyDescent="0.35">
      <c r="B657" s="1" t="s">
        <v>8</v>
      </c>
      <c r="C657" s="1" t="s">
        <v>127</v>
      </c>
    </row>
    <row r="658" spans="1:3" x14ac:dyDescent="0.35">
      <c r="A658" s="1" t="s">
        <v>328</v>
      </c>
      <c r="B658" s="1">
        <v>-0.33</v>
      </c>
      <c r="C658" s="1">
        <v>-8.49</v>
      </c>
    </row>
    <row r="659" spans="1:3" x14ac:dyDescent="0.35">
      <c r="A659" s="1" t="s">
        <v>329</v>
      </c>
      <c r="B659" s="1">
        <v>-0.25</v>
      </c>
      <c r="C659" s="1">
        <v>-7.13</v>
      </c>
    </row>
  </sheetData>
  <mergeCells count="9">
    <mergeCell ref="D158:E158"/>
    <mergeCell ref="A172:B172"/>
    <mergeCell ref="C172:D172"/>
    <mergeCell ref="A189:B189"/>
    <mergeCell ref="A427:A428"/>
    <mergeCell ref="A194:B194"/>
    <mergeCell ref="A205:A207"/>
    <mergeCell ref="A210:A212"/>
    <mergeCell ref="B158:C15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Database</vt:lpstr>
      <vt:lpstr>Sheet2</vt:lpstr>
      <vt:lpstr>Sheet1</vt:lpstr>
      <vt:lpstr>Sheet3</vt:lpstr>
      <vt:lpstr>Variables</vt:lpstr>
      <vt:lpstr>Raw data with source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dc:creator>
  <cp:lastModifiedBy>Maxim</cp:lastModifiedBy>
  <dcterms:created xsi:type="dcterms:W3CDTF">2017-12-21T19:41:51Z</dcterms:created>
  <dcterms:modified xsi:type="dcterms:W3CDTF">2019-01-18T19:06:40Z</dcterms:modified>
</cp:coreProperties>
</file>